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Consol Income Statement" sheetId="1" r:id="rId1"/>
    <sheet name="Consol BS" sheetId="2" r:id="rId2"/>
    <sheet name="Notes" sheetId="3" r:id="rId3"/>
  </sheets>
  <externalReferences>
    <externalReference r:id="rId6"/>
  </externalReferences>
  <definedNames>
    <definedName name="_xlnm.Print_Area" localSheetId="1">'Consol BS'!$A$1:$I$76</definedName>
    <definedName name="_xlnm.Print_Area" localSheetId="0">'Consol Income Statement'!$A$1:$L$82</definedName>
    <definedName name="_xlnm.Print_Area" localSheetId="2">'Notes'!$A$1:$J$133</definedName>
    <definedName name="_xlnm.Print_Titles" localSheetId="0">'Consol Income Statement'!$16:$22</definedName>
    <definedName name="_xlnm.Print_Titles" localSheetId="2">'Notes'!$1:$13</definedName>
  </definedNames>
  <calcPr fullCalcOnLoad="1"/>
</workbook>
</file>

<file path=xl/sharedStrings.xml><?xml version="1.0" encoding="utf-8"?>
<sst xmlns="http://schemas.openxmlformats.org/spreadsheetml/2006/main" count="251" uniqueCount="203">
  <si>
    <t>TRANSOCEAN HOLDINGS BHD</t>
  </si>
  <si>
    <t>(36747 U)</t>
  </si>
  <si>
    <t>AND ITS SUBSIDIARIES</t>
  </si>
  <si>
    <t>QUARTERLY REPORT</t>
  </si>
  <si>
    <t>CONSOLIDATED INCOME STATEMENT</t>
  </si>
  <si>
    <t>FOR THE QUARTER ENDED AUGUST 31, 2002</t>
  </si>
  <si>
    <t>Quarterly report on consolidated results for the first quarter ended August 31, 2002. 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</si>
  <si>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</si>
  <si>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</si>
  <si>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</si>
  <si>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</si>
  <si>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</si>
  <si>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</si>
  <si>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</si>
  <si>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</si>
  <si>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</si>
  <si>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</si>
  <si>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</si>
  <si>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Revenue</t>
  </si>
  <si>
    <t>(b)</t>
  </si>
  <si>
    <t>Investment income</t>
  </si>
  <si>
    <t xml:space="preserve">(c) </t>
  </si>
  <si>
    <t>Other income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</si>
  <si>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</si>
  <si>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</si>
  <si>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</si>
  <si>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</si>
  <si>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</si>
  <si>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</si>
  <si>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</si>
  <si>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</si>
  <si>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</si>
  <si>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</si>
  <si>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</si>
  <si>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</si>
  <si>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</si>
  <si>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</si>
  <si>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</si>
  <si>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</si>
  <si>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</si>
  <si>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</si>
  <si>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</si>
  <si>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</si>
  <si>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</si>
  <si>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</si>
  <si>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</t>
  </si>
  <si>
    <t>before deducting minority interest</t>
  </si>
  <si>
    <t>(ii)</t>
  </si>
  <si>
    <t>Less minority interests</t>
  </si>
  <si>
    <t>(j)</t>
  </si>
  <si>
    <t>Pre-acquisition profit/(loss), if applicable</t>
  </si>
  <si>
    <t>(k)</t>
  </si>
  <si>
    <t>Net profit/(loss) after taxation from ordinary</t>
  </si>
  <si>
    <t>activities 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</si>
  <si>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</si>
  <si>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</si>
  <si>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</si>
  <si>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</si>
  <si>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</si>
  <si>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</si>
  <si>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profit/(loss)  attributable  to members</t>
  </si>
  <si>
    <t>of the  company</t>
  </si>
  <si>
    <t>Earnings/(Loss) per share based on 2(m) above after</t>
  </si>
  <si>
    <t>deducting any provision for preference</t>
  </si>
  <si>
    <t>dividends, if any :-</t>
  </si>
  <si>
    <t>Basic (based on</t>
  </si>
  <si>
    <t>ordinary shares) (sen)</t>
  </si>
  <si>
    <t>Note #</t>
  </si>
  <si>
    <t>Note # :</t>
  </si>
  <si>
    <t>The comparative figure has been amended to reflect the enlarged share capital after the implementation of the bonus issue in financial</t>
  </si>
  <si>
    <t>year 2002.</t>
  </si>
  <si>
    <t>CONSOLIDATED BALANCE SHEET</t>
  </si>
  <si>
    <t>AS AT AUGUST 31, 2002</t>
  </si>
  <si>
    <t>AS AT</t>
  </si>
  <si>
    <t>END OF</t>
  </si>
  <si>
    <t>PRECEDING</t>
  </si>
  <si>
    <t>FINANCIAL</t>
  </si>
  <si>
    <t>YEAR END</t>
  </si>
  <si>
    <t>RM'000</t>
  </si>
  <si>
    <t>Property, plant and equipment</t>
  </si>
  <si>
    <t>Investment property</t>
  </si>
  <si>
    <t>Investment in associated companies</t>
  </si>
  <si>
    <t>Land and Development Expenditure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</si>
  <si>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</si>
  <si>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</si>
  <si>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</si>
  <si>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</si>
  <si>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</si>
  <si>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</si>
  <si>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</si>
  <si>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</si>
  <si>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</si>
  <si>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 (Other receivables)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</si>
  <si>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</si>
  <si>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</si>
  <si>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</si>
  <si>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</si>
  <si>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</si>
  <si>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</si>
  <si>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Others (Due to Associated company)</t>
  </si>
  <si>
    <t>Others (Amount due to a Director of subsidiary co)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</si>
  <si>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</si>
  <si>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</si>
  <si>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</si>
  <si>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</si>
  <si>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</si>
  <si>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</si>
  <si>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</si>
  <si>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</si>
  <si>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profit/(Accumulated loss)</t>
  </si>
  <si>
    <t>Others</t>
  </si>
  <si>
    <t>Minority interest</t>
  </si>
  <si>
    <t>Long term borrowings</t>
  </si>
  <si>
    <t>Other long term liabilities</t>
  </si>
  <si>
    <t>Deferred taxation</t>
  </si>
  <si>
    <t>Net tangible assets per share (RM)</t>
  </si>
  <si>
    <t>Shareholders funds</t>
  </si>
  <si>
    <t>Less</t>
  </si>
  <si>
    <t>Intangible assets</t>
  </si>
  <si>
    <t>Net tangible assets</t>
  </si>
  <si>
    <t>No of shares</t>
  </si>
  <si>
    <t>EXPLANATORY NOTES</t>
  </si>
  <si>
    <t>TO THE ACCOUNTS FOR QUARTER ENDED AUGUST 31, 2002</t>
  </si>
  <si>
    <t>Accounting Policies</t>
  </si>
  <si>
    <t>The accounts of the Group are prepared using the same accounting policies and method of computation</t>
  </si>
  <si>
    <t>followed in the quarterly financial statements as compared with the most recent annual audited accounts.</t>
  </si>
  <si>
    <t>Exceptional Item</t>
  </si>
  <si>
    <t>There was no exceptional item for the current quarter and the financial year.</t>
  </si>
  <si>
    <t>Extraordinary Item</t>
  </si>
  <si>
    <t>There was no extraordinary item for the current quarter and the financial year.</t>
  </si>
  <si>
    <t>Taxation</t>
  </si>
  <si>
    <t>Taxation comprises :-</t>
  </si>
  <si>
    <t>Current taxation</t>
  </si>
  <si>
    <t>Over/(Under) provision of prior year taxation</t>
  </si>
  <si>
    <t>unabsorbed tax losses and unutilised capital allowances to offset taxable profits.</t>
  </si>
  <si>
    <t>Profit/loss on Sale of Unquoted Investments and/or Properties</t>
  </si>
  <si>
    <t>There was no sale of investments and/or properties by the Group for the current quarter and financial year.</t>
  </si>
  <si>
    <t>Quoted Securities</t>
  </si>
  <si>
    <t>There was no purchase or disposal of quoted securities by the Group for the current quarter and financial</t>
  </si>
  <si>
    <t>year-to-date.</t>
  </si>
  <si>
    <t>Changes in the Composition of the Group</t>
  </si>
  <si>
    <t>There were no changes in the composition of the Group for the period under review.</t>
  </si>
  <si>
    <t>Status of Corporate Proposal</t>
  </si>
  <si>
    <t>The Group has not proposed any corporate proposals since the beginning of this financial year.</t>
  </si>
  <si>
    <t>Issuances and Repayment of Debt and Equity Securities</t>
  </si>
  <si>
    <t>The Company has not issued nor repaid any debt and equity securities for the financial year to date.</t>
  </si>
  <si>
    <t>Group Borrowings and Debt Securities</t>
  </si>
  <si>
    <t>Total group borrowings as at Aug 31, 2002 were as follows :-</t>
  </si>
  <si>
    <t>SECURED</t>
  </si>
  <si>
    <t>UNSECURED</t>
  </si>
  <si>
    <t>TOTAL</t>
  </si>
  <si>
    <t>LONG TERMS BORROWINGS</t>
  </si>
  <si>
    <t>Term Loan</t>
  </si>
  <si>
    <t>Hire-purchase creditors</t>
  </si>
  <si>
    <t>Lease payables</t>
  </si>
  <si>
    <t>SHORT TERMS BORROWINGS</t>
  </si>
  <si>
    <t>Overdraft</t>
  </si>
  <si>
    <t>Revolving Credit</t>
  </si>
  <si>
    <t>As at August 31, 2002, the Group does not have any exposure in borrowings and debt securities denominated</t>
  </si>
  <si>
    <t>in foreign currency.</t>
  </si>
  <si>
    <t>Contingent Liabilities</t>
  </si>
  <si>
    <t>Contingent liabilities of the Company as at October 17, 2002 (other than material litigation disclosed in Note 13)</t>
  </si>
  <si>
    <t>since the last annual balance sheet date comprise corporate guarantee of RM17.77 million and RM2.73 million</t>
  </si>
  <si>
    <t>respectively for securing bank borrowings to subsidiaries and hire purchase/leasing facilities utilised by the</t>
  </si>
  <si>
    <t>subsidiaries.</t>
  </si>
  <si>
    <t>Off Balance Sheet Financial Instruments</t>
  </si>
  <si>
    <t>The Group does not have any financial instruments with off balance sheet risk as at October 17, 2002.</t>
  </si>
  <si>
    <t>Material Litigation</t>
  </si>
  <si>
    <t>The Group is not engaged in any material litigation as at October 17, 2002.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</si>
  <si>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</si>
  <si>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</si>
  <si>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</si>
  <si>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Profit Before Taxation Compared To The Immediate Preceding Quarter</t>
  </si>
  <si>
    <t>The Group registered a net loss before taxation of RM0.487 million as compared to a profit of RM0.175 million in</t>
  </si>
  <si>
    <t xml:space="preserve">the preceding quarter. The Group incurred a higher interest cost due to expansion of the container haulage fleet of </t>
  </si>
  <si>
    <t>equipment.</t>
  </si>
  <si>
    <t>Review Of Performance</t>
  </si>
  <si>
    <t>During the quarter under review, the Group recorded a total revenue of RM10.193 million (FY 2002 RM10.779 million)</t>
  </si>
  <si>
    <t>and a loss after taxation of RM0.487 million as compared to financial year 2002,  a loss of RM0.559 million.</t>
  </si>
  <si>
    <t>Net loss attributable to members amounted to RM0.489 million as compared to the preceding year, a loss of RM0.598</t>
  </si>
  <si>
    <t>million.  The promising results achieved in the last quarter of last financial year was not sustained due to the lower</t>
  </si>
  <si>
    <t>business activities in the domestic and international market against the backdrop of global uncertainties on worries that</t>
  </si>
  <si>
    <t>the largest economy in the world may slip to double dip recession. In addition, the tension in the Middle East has also</t>
  </si>
  <si>
    <t>added to the gloom.</t>
  </si>
  <si>
    <t>Material Subsequent Events</t>
  </si>
  <si>
    <t>No event of a material and unusual nature has arisen that have not been reflected in the financial statement in</t>
  </si>
  <si>
    <t>the interval between the end of the current quarter and as at October 17, 2002.</t>
  </si>
  <si>
    <t>Seasonal or Cyclical Factors</t>
  </si>
  <si>
    <t>The business operations of the Group are not materially affected by any seasonal or cyclical factors.</t>
  </si>
  <si>
    <t>Current Year Prospect</t>
  </si>
  <si>
    <t>With the uncertainty in the business environment due to external factors, the Group is cautiously embarking to secure</t>
  </si>
  <si>
    <t>an improved market share of logistics services.</t>
  </si>
  <si>
    <t>Variance Of Actual Profit From Forecast Profit/Shortfall In Profit Guarantee</t>
  </si>
  <si>
    <t>The Group is not involved in any profit guarantee arrangement or providing any forecast profit.</t>
  </si>
  <si>
    <t>Dividend</t>
  </si>
  <si>
    <t>The Directors do not recommend the payment of any dividend in respect of the current financial period.</t>
  </si>
  <si>
    <t>Listing Requirement Of The Minimum Paid-Up Capital</t>
  </si>
  <si>
    <t>The paid-up capital of the Company as at the date of this Report is RM28.999 million. The Directors are aware</t>
  </si>
  <si>
    <t>of the requirement to increase the paid-up capital to RM40.000 million and is pursuing this matter aggresively</t>
  </si>
  <si>
    <t>to comply with the requirement.</t>
  </si>
  <si>
    <t>By Order of the Board</t>
  </si>
  <si>
    <t>Dated 21st day of October, 2002</t>
  </si>
  <si>
    <t>There was no tax charge for the current quarter as some of the companies were in tax losses position and the availability of</t>
  </si>
</sst>
</file>

<file path=xl/styles.xml><?xml version="1.0" encoding="utf-8"?>
<styleSheet xmlns="http://schemas.openxmlformats.org/spreadsheetml/2006/main">
  <numFmts count="4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_);[Red]\(0.00\)"/>
    <numFmt numFmtId="179" formatCode="0.0_);[Red]\(0.0\)"/>
    <numFmt numFmtId="180" formatCode="0_);[Red]\(0\)"/>
    <numFmt numFmtId="181" formatCode="0.0%"/>
    <numFmt numFmtId="182" formatCode="_(* #,##0.000_);_(* \(#,##0.000\);_(* &quot;-&quot;??_);_(@_)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_(* #,##0.0_);_(* \(#,##0.0\);_(* &quot;-&quot;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_(* #,##0.0000000_);_(* \(#,##0.00000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77" fontId="0" fillId="0" borderId="1" xfId="15" applyNumberFormat="1" applyBorder="1" applyAlignment="1">
      <alignment/>
    </xf>
    <xf numFmtId="177" fontId="0" fillId="0" borderId="1" xfId="15" applyNumberFormat="1" applyFont="1" applyBorder="1" applyAlignment="1">
      <alignment horizontal="center"/>
    </xf>
    <xf numFmtId="177" fontId="0" fillId="0" borderId="0" xfId="15" applyNumberFormat="1" applyAlignment="1">
      <alignment/>
    </xf>
    <xf numFmtId="0" fontId="0" fillId="0" borderId="0" xfId="0" applyAlignment="1" quotePrefix="1">
      <alignment/>
    </xf>
    <xf numFmtId="177" fontId="0" fillId="0" borderId="0" xfId="15" applyNumberFormat="1" applyFont="1" applyAlignment="1">
      <alignment horizontal="center"/>
    </xf>
    <xf numFmtId="177" fontId="0" fillId="0" borderId="2" xfId="15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3" fontId="0" fillId="0" borderId="1" xfId="15" applyNumberFormat="1" applyBorder="1" applyAlignment="1">
      <alignment/>
    </xf>
    <xf numFmtId="177" fontId="0" fillId="0" borderId="0" xfId="15" applyNumberFormat="1" applyFont="1" applyAlignment="1">
      <alignment horizontal="right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177" fontId="0" fillId="0" borderId="3" xfId="15" applyNumberFormat="1" applyBorder="1" applyAlignment="1">
      <alignment/>
    </xf>
    <xf numFmtId="177" fontId="0" fillId="0" borderId="0" xfId="15" applyNumberFormat="1" applyBorder="1" applyAlignment="1">
      <alignment/>
    </xf>
    <xf numFmtId="177" fontId="0" fillId="0" borderId="4" xfId="15" applyNumberFormat="1" applyBorder="1" applyAlignment="1">
      <alignment/>
    </xf>
    <xf numFmtId="177" fontId="0" fillId="0" borderId="5" xfId="15" applyNumberFormat="1" applyBorder="1" applyAlignment="1">
      <alignment/>
    </xf>
    <xf numFmtId="177" fontId="0" fillId="0" borderId="6" xfId="15" applyNumberFormat="1" applyBorder="1" applyAlignment="1">
      <alignment/>
    </xf>
    <xf numFmtId="191" fontId="0" fillId="0" borderId="4" xfId="15" applyNumberFormat="1" applyBorder="1" applyAlignment="1">
      <alignment/>
    </xf>
    <xf numFmtId="191" fontId="0" fillId="0" borderId="0" xfId="15" applyNumberFormat="1" applyAlignment="1">
      <alignment/>
    </xf>
    <xf numFmtId="177" fontId="0" fillId="0" borderId="7" xfId="15" applyNumberFormat="1" applyBorder="1" applyAlignment="1">
      <alignment/>
    </xf>
    <xf numFmtId="43" fontId="7" fillId="0" borderId="0" xfId="15" applyFont="1" applyAlignment="1">
      <alignment/>
    </xf>
    <xf numFmtId="43" fontId="0" fillId="0" borderId="0" xfId="15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7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1" xfId="15" applyNumberForma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0" xfId="15" applyNumberFormat="1" applyFont="1" applyAlignment="1">
      <alignment horizontal="center"/>
    </xf>
    <xf numFmtId="177" fontId="0" fillId="0" borderId="0" xfId="15" applyNumberFormat="1" applyAlignment="1">
      <alignment/>
    </xf>
    <xf numFmtId="177" fontId="0" fillId="0" borderId="0" xfId="15" applyNumberFormat="1" applyAlignment="1">
      <alignment horizontal="right"/>
    </xf>
    <xf numFmtId="177" fontId="0" fillId="0" borderId="7" xfId="15" applyNumberFormat="1" applyBorder="1" applyAlignment="1">
      <alignment/>
    </xf>
    <xf numFmtId="177" fontId="7" fillId="0" borderId="0" xfId="15" applyNumberFormat="1" applyFont="1" applyAlignment="1">
      <alignment/>
    </xf>
    <xf numFmtId="6" fontId="0" fillId="0" borderId="0" xfId="0" applyNumberFormat="1" applyFont="1" applyAlignment="1">
      <alignment/>
    </xf>
    <xf numFmtId="177" fontId="6" fillId="0" borderId="0" xfId="15" applyNumberFormat="1" applyFont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7" fontId="4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Data\1Data\Accs\Fy2003\FY2003%20Q1%200802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Grp Cashflow"/>
      <sheetName val="Workings"/>
      <sheetName val="Consol Adj"/>
      <sheetName val="FY2002 P&amp;L"/>
      <sheetName val="FY2003 Budget"/>
      <sheetName val="Recon"/>
      <sheetName val="ReVsBud"/>
    </sheetNames>
    <sheetDataSet>
      <sheetData sheetId="4">
        <row r="6">
          <cell r="Y6">
            <v>47719012.88</v>
          </cell>
        </row>
        <row r="7">
          <cell r="Y7">
            <v>4255883</v>
          </cell>
        </row>
        <row r="8">
          <cell r="Y8">
            <v>73493</v>
          </cell>
        </row>
        <row r="10">
          <cell r="Y10">
            <v>3000</v>
          </cell>
        </row>
        <row r="11">
          <cell r="Y11">
            <v>2809548.5</v>
          </cell>
        </row>
        <row r="16">
          <cell r="Y16">
            <v>105984</v>
          </cell>
        </row>
        <row r="17">
          <cell r="Y17">
            <v>7403579</v>
          </cell>
        </row>
        <row r="18">
          <cell r="Y18">
            <v>2213049.48</v>
          </cell>
        </row>
        <row r="19">
          <cell r="Y19">
            <v>0</v>
          </cell>
        </row>
        <row r="20">
          <cell r="Y20">
            <v>529179</v>
          </cell>
        </row>
        <row r="25">
          <cell r="Y25">
            <v>19064819</v>
          </cell>
        </row>
        <row r="26">
          <cell r="Y26">
            <v>1673031</v>
          </cell>
        </row>
        <row r="27">
          <cell r="Y27">
            <v>1724758</v>
          </cell>
        </row>
        <row r="29">
          <cell r="Y29">
            <v>173779</v>
          </cell>
        </row>
        <row r="30">
          <cell r="Y30">
            <v>0</v>
          </cell>
        </row>
        <row r="40">
          <cell r="Y40">
            <v>28998550</v>
          </cell>
        </row>
        <row r="41">
          <cell r="Y41">
            <v>-1944856.34</v>
          </cell>
        </row>
        <row r="42">
          <cell r="Y42">
            <v>0</v>
          </cell>
        </row>
        <row r="47">
          <cell r="Y47">
            <v>981686.72</v>
          </cell>
        </row>
        <row r="50">
          <cell r="Y50">
            <v>13750962</v>
          </cell>
        </row>
        <row r="51">
          <cell r="Y51">
            <v>690000</v>
          </cell>
        </row>
      </sheetData>
      <sheetData sheetId="5">
        <row r="8">
          <cell r="Y8">
            <v>10193000</v>
          </cell>
          <cell r="Z8">
            <v>10193000</v>
          </cell>
        </row>
        <row r="14">
          <cell r="Y14">
            <v>25366</v>
          </cell>
          <cell r="Z14">
            <v>25366</v>
          </cell>
        </row>
        <row r="21">
          <cell r="Y21">
            <v>1004837.02</v>
          </cell>
          <cell r="Z21">
            <v>1004837.02</v>
          </cell>
        </row>
        <row r="26">
          <cell r="Y26">
            <v>599661</v>
          </cell>
          <cell r="Z26">
            <v>599661</v>
          </cell>
        </row>
        <row r="28">
          <cell r="Y28">
            <v>-474941.01999999955</v>
          </cell>
          <cell r="Z28">
            <v>-474941.01999999955</v>
          </cell>
        </row>
        <row r="30">
          <cell r="Y30">
            <v>-12118</v>
          </cell>
          <cell r="Z30">
            <v>-12118</v>
          </cell>
        </row>
        <row r="34">
          <cell r="Y34">
            <v>-35</v>
          </cell>
          <cell r="Z34">
            <v>-35</v>
          </cell>
        </row>
        <row r="38">
          <cell r="Y38">
            <v>2443.7000000000007</v>
          </cell>
          <cell r="Z38">
            <v>2443.7000000000007</v>
          </cell>
        </row>
      </sheetData>
      <sheetData sheetId="7">
        <row r="83">
          <cell r="F83">
            <v>6921870</v>
          </cell>
          <cell r="G83">
            <v>1205738</v>
          </cell>
        </row>
        <row r="84">
          <cell r="F84">
            <v>2700000</v>
          </cell>
          <cell r="G84">
            <v>3500000</v>
          </cell>
        </row>
        <row r="85">
          <cell r="F85">
            <v>3236436</v>
          </cell>
          <cell r="G85">
            <v>113369</v>
          </cell>
        </row>
        <row r="86">
          <cell r="F86">
            <v>208918</v>
          </cell>
          <cell r="G86">
            <v>0</v>
          </cell>
        </row>
        <row r="87">
          <cell r="F87">
            <v>1178488</v>
          </cell>
          <cell r="G87">
            <v>0</v>
          </cell>
        </row>
        <row r="91">
          <cell r="F91">
            <v>11289834</v>
          </cell>
          <cell r="G91">
            <v>352255</v>
          </cell>
        </row>
        <row r="92">
          <cell r="F92">
            <v>419168</v>
          </cell>
          <cell r="G92">
            <v>0</v>
          </cell>
        </row>
        <row r="93">
          <cell r="F93">
            <v>1689705</v>
          </cell>
          <cell r="G93">
            <v>0</v>
          </cell>
        </row>
        <row r="124">
          <cell r="F124">
            <v>0</v>
          </cell>
          <cell r="G124">
            <v>0</v>
          </cell>
        </row>
        <row r="125">
          <cell r="G125">
            <v>-35</v>
          </cell>
        </row>
      </sheetData>
      <sheetData sheetId="9">
        <row r="8">
          <cell r="L8">
            <v>10779362</v>
          </cell>
        </row>
        <row r="10">
          <cell r="L10">
            <v>19343</v>
          </cell>
        </row>
        <row r="15">
          <cell r="L15">
            <v>409189</v>
          </cell>
        </row>
        <row r="16">
          <cell r="L16">
            <v>754949</v>
          </cell>
        </row>
        <row r="20">
          <cell r="L20">
            <v>0</v>
          </cell>
        </row>
        <row r="22">
          <cell r="L22">
            <v>-438886</v>
          </cell>
        </row>
        <row r="24">
          <cell r="L24">
            <v>-120000</v>
          </cell>
        </row>
        <row r="28">
          <cell r="L28">
            <v>-38988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102"/>
  <sheetViews>
    <sheetView zoomScale="75" zoomScaleNormal="75" workbookViewId="0" topLeftCell="B57">
      <selection activeCell="L78" sqref="L78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51" t="s">
        <v>0</v>
      </c>
      <c r="C6" s="52"/>
      <c r="D6" s="52"/>
      <c r="E6" s="52"/>
      <c r="F6" s="52"/>
      <c r="G6" s="53"/>
      <c r="H6" s="53"/>
      <c r="I6" s="53"/>
      <c r="J6" s="53"/>
      <c r="K6" s="53"/>
      <c r="L6" s="53"/>
    </row>
    <row r="7" spans="2:12" ht="12.75">
      <c r="B7" s="50" t="s">
        <v>1</v>
      </c>
      <c r="C7" s="52"/>
      <c r="D7" s="52"/>
      <c r="E7" s="52"/>
      <c r="F7" s="52"/>
      <c r="G7" s="53"/>
      <c r="H7" s="53"/>
      <c r="I7" s="53"/>
      <c r="J7" s="53"/>
      <c r="K7" s="53"/>
      <c r="L7" s="53"/>
    </row>
    <row r="8" spans="2:12" ht="12.75">
      <c r="B8" s="54" t="s">
        <v>2</v>
      </c>
      <c r="C8" s="55"/>
      <c r="D8" s="55"/>
      <c r="E8" s="55"/>
      <c r="F8" s="55"/>
      <c r="G8" s="56"/>
      <c r="H8" s="56"/>
      <c r="I8" s="56"/>
      <c r="J8" s="56"/>
      <c r="K8" s="56"/>
      <c r="L8" s="56"/>
    </row>
    <row r="10" spans="2:12" ht="12.75">
      <c r="B10" s="54" t="s">
        <v>3</v>
      </c>
      <c r="C10" s="55"/>
      <c r="D10" s="55"/>
      <c r="E10" s="55"/>
      <c r="F10" s="55"/>
      <c r="G10" s="56"/>
      <c r="H10" s="56"/>
      <c r="I10" s="56"/>
      <c r="J10" s="56"/>
      <c r="K10" s="56"/>
      <c r="L10" s="56"/>
    </row>
    <row r="11" spans="2:12" ht="12.75">
      <c r="B11" s="54" t="s">
        <v>4</v>
      </c>
      <c r="C11" s="55"/>
      <c r="D11" s="55"/>
      <c r="E11" s="55"/>
      <c r="F11" s="55"/>
      <c r="G11" s="56"/>
      <c r="H11" s="56"/>
      <c r="I11" s="56"/>
      <c r="J11" s="56"/>
      <c r="K11" s="56"/>
      <c r="L11" s="56"/>
    </row>
    <row r="12" spans="2:12" ht="12.75">
      <c r="B12" s="54" t="s">
        <v>5</v>
      </c>
      <c r="C12" s="55"/>
      <c r="D12" s="55"/>
      <c r="E12" s="55"/>
      <c r="F12" s="55"/>
      <c r="G12" s="56"/>
      <c r="H12" s="56"/>
      <c r="I12" s="56"/>
      <c r="J12" s="56"/>
      <c r="K12" s="56"/>
      <c r="L12" s="56"/>
    </row>
    <row r="14" spans="2:12" ht="12.75">
      <c r="B14" s="52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6" spans="8:12" ht="12.75">
      <c r="H16" s="50" t="s">
        <v>7</v>
      </c>
      <c r="I16" s="50"/>
      <c r="J16" s="2"/>
      <c r="K16" s="50" t="s">
        <v>8</v>
      </c>
      <c r="L16" s="50"/>
    </row>
    <row r="17" spans="8:12" ht="12.75">
      <c r="H17" s="2" t="s">
        <v>9</v>
      </c>
      <c r="I17" s="2" t="s">
        <v>10</v>
      </c>
      <c r="J17" s="2"/>
      <c r="K17" s="2" t="s">
        <v>9</v>
      </c>
      <c r="L17" s="2" t="s">
        <v>10</v>
      </c>
    </row>
    <row r="18" spans="8:12" ht="12.75">
      <c r="H18" s="2" t="s">
        <v>11</v>
      </c>
      <c r="I18" s="2" t="s">
        <v>12</v>
      </c>
      <c r="J18" s="2"/>
      <c r="K18" s="2" t="s">
        <v>11</v>
      </c>
      <c r="L18" s="2" t="s">
        <v>12</v>
      </c>
    </row>
    <row r="19" spans="8:12" ht="12.75">
      <c r="H19" s="2" t="s">
        <v>13</v>
      </c>
      <c r="I19" s="2" t="s">
        <v>13</v>
      </c>
      <c r="J19" s="2"/>
      <c r="K19" s="2" t="s">
        <v>14</v>
      </c>
      <c r="L19" s="2" t="s">
        <v>15</v>
      </c>
    </row>
    <row r="20" spans="8:12" ht="12.75">
      <c r="H20" s="6">
        <v>37499</v>
      </c>
      <c r="I20" s="6">
        <v>37134</v>
      </c>
      <c r="J20" s="6"/>
      <c r="K20" s="6">
        <f>H20</f>
        <v>37499</v>
      </c>
      <c r="L20" s="6">
        <f>I20</f>
        <v>37134</v>
      </c>
    </row>
    <row r="21" spans="8:13" ht="12.75">
      <c r="H21" s="2" t="s">
        <v>16</v>
      </c>
      <c r="I21" s="2" t="s">
        <v>16</v>
      </c>
      <c r="J21" s="2"/>
      <c r="K21" s="2" t="s">
        <v>16</v>
      </c>
      <c r="L21" s="2" t="s">
        <v>16</v>
      </c>
      <c r="M21" s="2"/>
    </row>
    <row r="23" spans="2:12" ht="13.5" thickBot="1">
      <c r="B23">
        <v>1</v>
      </c>
      <c r="C23" t="s">
        <v>17</v>
      </c>
      <c r="D23" t="s">
        <v>18</v>
      </c>
      <c r="H23" s="7">
        <f>'[1]GRP P&amp;L'!Z8/1000</f>
        <v>10193</v>
      </c>
      <c r="I23" s="8">
        <f>L23</f>
        <v>10779.362</v>
      </c>
      <c r="J23" s="9"/>
      <c r="K23" s="7">
        <f>'[1]GRP P&amp;L'!Y8/1000</f>
        <v>10193</v>
      </c>
      <c r="L23" s="8">
        <f>'[1]FY2002 P&amp;L'!L8/1000</f>
        <v>10779.362</v>
      </c>
    </row>
    <row r="24" spans="8:12" ht="13.5" thickTop="1">
      <c r="H24" s="9"/>
      <c r="I24" s="9"/>
      <c r="J24" s="9"/>
      <c r="K24" s="9"/>
      <c r="L24" s="9"/>
    </row>
    <row r="25" spans="3:12" ht="13.5" thickBot="1">
      <c r="C25" t="s">
        <v>19</v>
      </c>
      <c r="D25" t="s">
        <v>20</v>
      </c>
      <c r="H25" s="7">
        <v>0</v>
      </c>
      <c r="I25" s="8">
        <v>0</v>
      </c>
      <c r="J25" s="9"/>
      <c r="K25" s="7">
        <v>0</v>
      </c>
      <c r="L25" s="8">
        <v>0</v>
      </c>
    </row>
    <row r="26" spans="8:12" ht="13.5" thickTop="1">
      <c r="H26" s="9"/>
      <c r="I26" s="9"/>
      <c r="J26" s="9"/>
      <c r="K26" s="9"/>
      <c r="L26" s="9"/>
    </row>
    <row r="27" spans="3:12" ht="13.5" thickBot="1">
      <c r="C27" s="10" t="s">
        <v>21</v>
      </c>
      <c r="D27" t="s">
        <v>22</v>
      </c>
      <c r="H27" s="7">
        <f>'[1]GRP P&amp;L'!Z14/1000</f>
        <v>25.366</v>
      </c>
      <c r="I27" s="8">
        <f>L27</f>
        <v>19.343</v>
      </c>
      <c r="J27" s="9"/>
      <c r="K27" s="7">
        <f>'[1]GRP P&amp;L'!Y14/1000</f>
        <v>25.366</v>
      </c>
      <c r="L27" s="8">
        <f>'[1]FY2002 P&amp;L'!L10/1000</f>
        <v>19.343</v>
      </c>
    </row>
    <row r="28" spans="8:12" ht="13.5" thickTop="1">
      <c r="H28" s="9"/>
      <c r="I28" s="11"/>
      <c r="J28" s="9"/>
      <c r="K28" s="9"/>
      <c r="L28" s="11"/>
    </row>
    <row r="29" spans="2:12" ht="12.75">
      <c r="B29">
        <v>2</v>
      </c>
      <c r="C29" t="s">
        <v>17</v>
      </c>
      <c r="D29" t="s">
        <v>23</v>
      </c>
      <c r="H29" s="9">
        <f>('[1]GRP P&amp;L'!Z28/1000-H35-H37-H39)</f>
        <v>1129.5570000000005</v>
      </c>
      <c r="I29" s="11">
        <f>L29</f>
        <v>725.252</v>
      </c>
      <c r="J29" s="9"/>
      <c r="K29" s="9">
        <f>'[1]GRP P&amp;L'!Y28/1000-K35-K37</f>
        <v>1129.5570000000005</v>
      </c>
      <c r="L29" s="11">
        <f>'[1]FY2002 P&amp;L'!L22/1000+'[1]FY2002 P&amp;L'!L15/1000+'[1]FY2002 P&amp;L'!L16/1000</f>
        <v>725.252</v>
      </c>
    </row>
    <row r="30" spans="4:12" ht="12.75">
      <c r="D30" t="s">
        <v>24</v>
      </c>
      <c r="H30" s="9"/>
      <c r="I30" s="9"/>
      <c r="J30" s="9"/>
      <c r="K30" s="9"/>
      <c r="L30" s="9"/>
    </row>
    <row r="31" spans="4:12" ht="12.75">
      <c r="D31" t="s">
        <v>25</v>
      </c>
      <c r="H31" s="9"/>
      <c r="I31" s="9"/>
      <c r="J31" s="9"/>
      <c r="K31" s="9"/>
      <c r="L31" s="9"/>
    </row>
    <row r="32" spans="4:12" ht="12.75">
      <c r="D32" t="s">
        <v>26</v>
      </c>
      <c r="H32" s="9"/>
      <c r="I32" s="9"/>
      <c r="J32" s="9"/>
      <c r="K32" s="9"/>
      <c r="L32" s="9"/>
    </row>
    <row r="33" spans="4:12" ht="12.75">
      <c r="D33" t="s">
        <v>27</v>
      </c>
      <c r="H33" s="9"/>
      <c r="I33" s="9"/>
      <c r="J33" s="9"/>
      <c r="K33" s="9"/>
      <c r="L33" s="9"/>
    </row>
    <row r="34" spans="8:12" ht="12.75">
      <c r="H34" s="9"/>
      <c r="I34" s="9"/>
      <c r="J34" s="9"/>
      <c r="K34" s="9"/>
      <c r="L34" s="9"/>
    </row>
    <row r="35" spans="3:12" ht="12.75">
      <c r="C35" t="s">
        <v>19</v>
      </c>
      <c r="D35" t="s">
        <v>28</v>
      </c>
      <c r="H35" s="9">
        <f>-'[1]GRP P&amp;L'!Z26/1000</f>
        <v>-599.661</v>
      </c>
      <c r="I35" s="11">
        <f>L35</f>
        <v>-409.189</v>
      </c>
      <c r="J35" s="9"/>
      <c r="K35" s="9">
        <f>-'[1]GRP P&amp;L'!Y26/1000</f>
        <v>-599.661</v>
      </c>
      <c r="L35" s="11">
        <f>-'[1]FY2002 P&amp;L'!L15/1000</f>
        <v>-409.189</v>
      </c>
    </row>
    <row r="36" spans="8:12" ht="12.75">
      <c r="H36" s="9"/>
      <c r="I36" s="9"/>
      <c r="J36" s="9"/>
      <c r="K36" s="9"/>
      <c r="L36" s="9"/>
    </row>
    <row r="37" spans="3:12" ht="12.75">
      <c r="C37" s="10" t="s">
        <v>21</v>
      </c>
      <c r="D37" t="s">
        <v>29</v>
      </c>
      <c r="H37" s="9">
        <f>-'[1]GRP P&amp;L'!Z21/1000</f>
        <v>-1004.83702</v>
      </c>
      <c r="I37" s="11">
        <f>L37</f>
        <v>-754.949</v>
      </c>
      <c r="J37" s="9"/>
      <c r="K37" s="9">
        <f>-'[1]GRP P&amp;L'!Y21/1000</f>
        <v>-1004.83702</v>
      </c>
      <c r="L37" s="11">
        <f>-'[1]FY2002 P&amp;L'!L16/1000</f>
        <v>-754.949</v>
      </c>
    </row>
    <row r="38" spans="8:12" ht="12.75">
      <c r="H38" s="9"/>
      <c r="I38" s="9"/>
      <c r="J38" s="9"/>
      <c r="K38" s="9"/>
      <c r="L38" s="9"/>
    </row>
    <row r="39" spans="3:12" ht="12.75">
      <c r="C39" t="s">
        <v>30</v>
      </c>
      <c r="D39" t="s">
        <v>31</v>
      </c>
      <c r="H39" s="9">
        <v>0</v>
      </c>
      <c r="I39" s="11">
        <f>L39</f>
        <v>0</v>
      </c>
      <c r="J39" s="9"/>
      <c r="K39" s="9">
        <v>0</v>
      </c>
      <c r="L39" s="11">
        <v>0</v>
      </c>
    </row>
    <row r="40" spans="8:12" ht="12.75">
      <c r="H40" s="12"/>
      <c r="I40" s="12"/>
      <c r="J40" s="9"/>
      <c r="K40" s="12"/>
      <c r="L40" s="12"/>
    </row>
    <row r="41" spans="3:13" ht="12.75">
      <c r="C41" t="s">
        <v>32</v>
      </c>
      <c r="D41" t="s">
        <v>33</v>
      </c>
      <c r="H41" s="9">
        <f>SUM(H29:H40)</f>
        <v>-474.9410199999995</v>
      </c>
      <c r="I41" s="9">
        <f>SUM(I29:I40)</f>
        <v>-438.886</v>
      </c>
      <c r="J41" s="9"/>
      <c r="K41" s="9">
        <f>SUM(K29:K40)</f>
        <v>-474.9410199999995</v>
      </c>
      <c r="L41" s="9">
        <f>SUM(L29:L40)</f>
        <v>-438.886</v>
      </c>
      <c r="M41" s="13"/>
    </row>
    <row r="42" spans="4:12" ht="12.75">
      <c r="D42" t="s">
        <v>34</v>
      </c>
      <c r="H42" s="9"/>
      <c r="I42" s="9"/>
      <c r="J42" s="9"/>
      <c r="K42" s="9"/>
      <c r="L42" s="9"/>
    </row>
    <row r="43" spans="4:12" ht="12.75">
      <c r="D43" t="s">
        <v>35</v>
      </c>
      <c r="H43" s="9"/>
      <c r="I43" s="9"/>
      <c r="J43" s="9"/>
      <c r="K43" s="9"/>
      <c r="L43" s="9"/>
    </row>
    <row r="44" spans="8:12" ht="12.75">
      <c r="H44" s="9"/>
      <c r="I44" s="9"/>
      <c r="J44" s="9"/>
      <c r="K44" s="9"/>
      <c r="L44" s="9"/>
    </row>
    <row r="45" spans="3:12" ht="12.75">
      <c r="C45" t="s">
        <v>36</v>
      </c>
      <c r="D45" t="s">
        <v>37</v>
      </c>
      <c r="H45" s="9">
        <f>'[1]GRP P&amp;L'!Z30/1000</f>
        <v>-12.118</v>
      </c>
      <c r="I45" s="11">
        <v>0</v>
      </c>
      <c r="J45" s="9"/>
      <c r="K45" s="9">
        <f>'[1]GRP P&amp;L'!Y30/1000</f>
        <v>-12.118</v>
      </c>
      <c r="L45" s="11">
        <f>'[1]FY2002 P&amp;L'!L20/1000</f>
        <v>0</v>
      </c>
    </row>
    <row r="46" spans="4:12" ht="12.75">
      <c r="D46" t="s">
        <v>38</v>
      </c>
      <c r="H46" s="9"/>
      <c r="I46" s="9"/>
      <c r="J46" s="9"/>
      <c r="K46" s="9"/>
      <c r="L46" s="9"/>
    </row>
    <row r="47" spans="8:12" ht="12.75">
      <c r="H47" s="12"/>
      <c r="I47" s="12"/>
      <c r="J47" s="9"/>
      <c r="K47" s="12"/>
      <c r="L47" s="12"/>
    </row>
    <row r="48" spans="3:12" ht="12.75">
      <c r="C48" t="s">
        <v>39</v>
      </c>
      <c r="D48" t="s">
        <v>40</v>
      </c>
      <c r="H48" s="9">
        <f>H41+H45</f>
        <v>-487.0590199999995</v>
      </c>
      <c r="I48" s="9">
        <f>I41+I45</f>
        <v>-438.886</v>
      </c>
      <c r="J48" s="9"/>
      <c r="K48" s="9">
        <f>K41+K45</f>
        <v>-487.0590199999995</v>
      </c>
      <c r="L48" s="9">
        <f>L41+L45</f>
        <v>-438.886</v>
      </c>
    </row>
    <row r="49" spans="4:12" ht="12.75">
      <c r="D49" t="s">
        <v>41</v>
      </c>
      <c r="H49" s="9"/>
      <c r="I49" s="9"/>
      <c r="J49" s="9"/>
      <c r="K49" s="9"/>
      <c r="L49" s="9"/>
    </row>
    <row r="50" spans="8:12" ht="12.75">
      <c r="H50" s="9"/>
      <c r="I50" s="9"/>
      <c r="J50" s="9"/>
      <c r="K50" s="9"/>
      <c r="L50" s="9"/>
    </row>
    <row r="51" spans="3:12" ht="12.75">
      <c r="C51" t="s">
        <v>42</v>
      </c>
      <c r="D51" t="s">
        <v>43</v>
      </c>
      <c r="H51" s="9">
        <f>'[1]GRP P&amp;L'!Z34/1000</f>
        <v>-0.035</v>
      </c>
      <c r="I51" s="11">
        <f>L51</f>
        <v>-120</v>
      </c>
      <c r="J51" s="9"/>
      <c r="K51" s="9">
        <f>'[1]GRP P&amp;L'!Y34/1000</f>
        <v>-0.035</v>
      </c>
      <c r="L51" s="11">
        <f>'[1]FY2002 P&amp;L'!L24/1000</f>
        <v>-120</v>
      </c>
    </row>
    <row r="52" spans="8:12" ht="12.75">
      <c r="H52" s="12"/>
      <c r="I52" s="12"/>
      <c r="J52" s="9"/>
      <c r="K52" s="12"/>
      <c r="L52" s="12"/>
    </row>
    <row r="53" spans="3:12" ht="12.75">
      <c r="C53" t="s">
        <v>44</v>
      </c>
      <c r="D53" t="s">
        <v>44</v>
      </c>
      <c r="E53" t="s">
        <v>45</v>
      </c>
      <c r="H53" s="9">
        <f>H48+H51</f>
        <v>-487.09401999999955</v>
      </c>
      <c r="I53" s="9">
        <f>I48+I51</f>
        <v>-558.886</v>
      </c>
      <c r="J53" s="9"/>
      <c r="K53" s="9">
        <f>K48+K51</f>
        <v>-487.09401999999955</v>
      </c>
      <c r="L53" s="9">
        <f>L48+L51</f>
        <v>-558.886</v>
      </c>
    </row>
    <row r="54" spans="5:12" ht="12.75">
      <c r="E54" t="s">
        <v>46</v>
      </c>
      <c r="H54" s="9"/>
      <c r="I54" s="9"/>
      <c r="J54" s="9"/>
      <c r="K54" s="9"/>
      <c r="L54" s="9"/>
    </row>
    <row r="55" spans="8:12" ht="12.75">
      <c r="H55" s="9"/>
      <c r="I55" s="9"/>
      <c r="J55" s="9"/>
      <c r="K55" s="9"/>
      <c r="L55" s="9"/>
    </row>
    <row r="56" spans="4:12" ht="12.75">
      <c r="D56" t="s">
        <v>47</v>
      </c>
      <c r="E56" t="s">
        <v>48</v>
      </c>
      <c r="H56" s="9">
        <f>'[1]GRP P&amp;L'!Z38/1000</f>
        <v>2.4437000000000006</v>
      </c>
      <c r="I56" s="11">
        <f>L56</f>
        <v>38.988</v>
      </c>
      <c r="J56" s="9"/>
      <c r="K56" s="9">
        <f>'[1]GRP P&amp;L'!Y38/1000</f>
        <v>2.4437000000000006</v>
      </c>
      <c r="L56" s="11">
        <f>-'[1]FY2002 P&amp;L'!L28/1000</f>
        <v>38.988</v>
      </c>
    </row>
    <row r="57" spans="8:12" ht="12.75">
      <c r="H57" s="12"/>
      <c r="I57" s="12"/>
      <c r="J57" s="9"/>
      <c r="K57" s="12"/>
      <c r="L57" s="12"/>
    </row>
    <row r="58" spans="8:12" ht="12.75">
      <c r="H58" s="9">
        <f>H53-H56+1</f>
        <v>-488.5377199999995</v>
      </c>
      <c r="I58" s="9">
        <f>I53-I56</f>
        <v>-597.874</v>
      </c>
      <c r="J58" s="9"/>
      <c r="K58" s="9">
        <f>K53-K56+1</f>
        <v>-488.5377199999995</v>
      </c>
      <c r="L58" s="9">
        <f>L53-L56</f>
        <v>-597.874</v>
      </c>
    </row>
    <row r="59" spans="8:12" ht="12.75">
      <c r="H59" s="9"/>
      <c r="I59" s="9"/>
      <c r="J59" s="9"/>
      <c r="K59" s="9"/>
      <c r="L59" s="9"/>
    </row>
    <row r="60" spans="3:12" ht="12.75">
      <c r="C60" t="s">
        <v>49</v>
      </c>
      <c r="D60" t="s">
        <v>50</v>
      </c>
      <c r="H60" s="14">
        <v>0</v>
      </c>
      <c r="I60" s="9"/>
      <c r="J60" s="9"/>
      <c r="K60" s="9"/>
      <c r="L60" s="9"/>
    </row>
    <row r="61" spans="8:12" ht="12.75">
      <c r="H61" s="12"/>
      <c r="I61" s="12"/>
      <c r="J61" s="9"/>
      <c r="K61" s="12"/>
      <c r="L61" s="12"/>
    </row>
    <row r="62" spans="3:12" ht="12.75">
      <c r="C62" t="s">
        <v>51</v>
      </c>
      <c r="D62" t="s">
        <v>52</v>
      </c>
      <c r="H62" s="9">
        <f>H58+H60</f>
        <v>-488.5377199999995</v>
      </c>
      <c r="I62" s="9">
        <f>I58+I60</f>
        <v>-597.874</v>
      </c>
      <c r="J62" s="9"/>
      <c r="K62" s="9">
        <f>K58+K60</f>
        <v>-488.5377199999995</v>
      </c>
      <c r="L62" s="9">
        <f>L58+L60</f>
        <v>-597.874</v>
      </c>
    </row>
    <row r="63" spans="4:12" ht="12.75">
      <c r="D63" t="s">
        <v>53</v>
      </c>
      <c r="H63" s="9"/>
      <c r="I63" s="9"/>
      <c r="J63" s="9"/>
      <c r="K63" s="9"/>
      <c r="L63" s="9"/>
    </row>
    <row r="64" spans="8:12" ht="12.75">
      <c r="H64" s="9"/>
      <c r="I64" s="9"/>
      <c r="J64" s="9"/>
      <c r="K64" s="9"/>
      <c r="L64" s="9"/>
    </row>
    <row r="65" spans="3:12" ht="12.75">
      <c r="C65" t="s">
        <v>54</v>
      </c>
      <c r="D65" t="s">
        <v>44</v>
      </c>
      <c r="E65" t="s">
        <v>55</v>
      </c>
      <c r="H65" s="9">
        <v>0</v>
      </c>
      <c r="I65" s="11">
        <v>0</v>
      </c>
      <c r="J65" s="9"/>
      <c r="K65" s="9">
        <v>0</v>
      </c>
      <c r="L65" s="11">
        <v>0</v>
      </c>
    </row>
    <row r="66" spans="4:12" ht="12.75">
      <c r="D66" t="s">
        <v>47</v>
      </c>
      <c r="E66" t="s">
        <v>48</v>
      </c>
      <c r="H66" s="9">
        <v>0</v>
      </c>
      <c r="I66" s="11">
        <v>0</v>
      </c>
      <c r="J66" s="9"/>
      <c r="K66" s="9">
        <v>0</v>
      </c>
      <c r="L66" s="11">
        <v>0</v>
      </c>
    </row>
    <row r="67" spans="4:12" ht="12.75">
      <c r="D67" t="s">
        <v>56</v>
      </c>
      <c r="E67" t="s">
        <v>57</v>
      </c>
      <c r="H67" s="9">
        <v>0</v>
      </c>
      <c r="I67" s="11">
        <v>0</v>
      </c>
      <c r="J67" s="9"/>
      <c r="K67" s="9">
        <v>0</v>
      </c>
      <c r="L67" s="11">
        <v>0</v>
      </c>
    </row>
    <row r="68" spans="5:12" ht="12.75">
      <c r="E68" t="s">
        <v>58</v>
      </c>
      <c r="H68" s="9"/>
      <c r="I68" s="9"/>
      <c r="J68" s="9"/>
      <c r="K68" s="9"/>
      <c r="L68" s="9"/>
    </row>
    <row r="69" spans="8:12" ht="12.75">
      <c r="H69" s="12"/>
      <c r="I69" s="12"/>
      <c r="J69" s="9"/>
      <c r="K69" s="12"/>
      <c r="L69" s="12"/>
    </row>
    <row r="70" spans="3:14" ht="12.75">
      <c r="C70" t="s">
        <v>59</v>
      </c>
      <c r="D70" t="s">
        <v>60</v>
      </c>
      <c r="H70" s="9">
        <f>H58-H65-H66-H67</f>
        <v>-488.5377199999995</v>
      </c>
      <c r="I70" s="9">
        <f>I58-I65-I66-I67</f>
        <v>-597.874</v>
      </c>
      <c r="J70" s="9"/>
      <c r="K70" s="9">
        <f>K58-K65-K66-K67</f>
        <v>-488.5377199999995</v>
      </c>
      <c r="L70" s="9">
        <f>L58-L65-L66-L67</f>
        <v>-597.874</v>
      </c>
      <c r="N70" s="15"/>
    </row>
    <row r="71" spans="4:12" ht="13.5" thickBot="1">
      <c r="D71" t="s">
        <v>61</v>
      </c>
      <c r="H71" s="7"/>
      <c r="I71" s="7"/>
      <c r="J71" s="9"/>
      <c r="K71" s="7"/>
      <c r="L71" s="7"/>
    </row>
    <row r="72" ht="13.5" thickTop="1"/>
    <row r="73" spans="8:12" ht="12.75">
      <c r="H73" s="9"/>
      <c r="I73" s="9"/>
      <c r="J73" s="9"/>
      <c r="K73" s="9"/>
      <c r="L73" s="9"/>
    </row>
    <row r="74" spans="2:12" ht="12.75">
      <c r="B74">
        <v>3</v>
      </c>
      <c r="C74" t="s">
        <v>17</v>
      </c>
      <c r="D74" t="s">
        <v>62</v>
      </c>
      <c r="H74" s="9"/>
      <c r="I74" s="9"/>
      <c r="J74" s="9"/>
      <c r="K74" s="9"/>
      <c r="L74" s="9"/>
    </row>
    <row r="75" spans="4:12" ht="12.75">
      <c r="D75" t="s">
        <v>63</v>
      </c>
      <c r="H75" s="9"/>
      <c r="I75" s="9"/>
      <c r="J75" s="9"/>
      <c r="K75" s="9"/>
      <c r="L75" s="9"/>
    </row>
    <row r="76" spans="4:12" ht="12.75">
      <c r="D76" t="s">
        <v>64</v>
      </c>
      <c r="H76" s="9"/>
      <c r="I76" s="9"/>
      <c r="J76" s="9"/>
      <c r="K76" s="9"/>
      <c r="L76" s="9"/>
    </row>
    <row r="77" spans="8:12" ht="12.75">
      <c r="H77" s="9"/>
      <c r="I77" s="9"/>
      <c r="J77" s="9"/>
      <c r="K77" s="9"/>
      <c r="L77" s="9"/>
    </row>
    <row r="78" spans="4:12" ht="13.5" thickBot="1">
      <c r="D78" t="s">
        <v>44</v>
      </c>
      <c r="E78" t="s">
        <v>65</v>
      </c>
      <c r="G78" s="9">
        <f>'[1]GRP BS'!Y40</f>
        <v>28998550</v>
      </c>
      <c r="H78" s="16">
        <f>H70/ROUND($G$78/1000,0)*100-0.01</f>
        <v>-1.694670919686884</v>
      </c>
      <c r="I78" s="16">
        <f>I70*1000/$G$78*100</f>
        <v>-2.0617375696371028</v>
      </c>
      <c r="J78" s="9"/>
      <c r="K78" s="16">
        <f>(K70*1000/$G$78*100)-0.01</f>
        <v>-1.6946970624393272</v>
      </c>
      <c r="L78" s="16">
        <f>L70*1000/$G$78*100</f>
        <v>-2.0617375696371028</v>
      </c>
    </row>
    <row r="79" spans="5:12" ht="13.5" thickTop="1">
      <c r="E79" t="s">
        <v>66</v>
      </c>
      <c r="H79" s="17"/>
      <c r="I79" s="17" t="s">
        <v>67</v>
      </c>
      <c r="J79" s="9"/>
      <c r="K79" s="17"/>
      <c r="L79" s="17" t="s">
        <v>67</v>
      </c>
    </row>
    <row r="80" spans="8:12" ht="12.75">
      <c r="H80" s="9"/>
      <c r="I80" s="9"/>
      <c r="J80" s="9"/>
      <c r="K80" s="9"/>
      <c r="L80" s="9"/>
    </row>
    <row r="81" spans="4:12" ht="12.75">
      <c r="D81" t="s">
        <v>68</v>
      </c>
      <c r="F81" t="s">
        <v>69</v>
      </c>
      <c r="H81" s="9"/>
      <c r="I81" s="9"/>
      <c r="J81" s="9"/>
      <c r="K81" s="9"/>
      <c r="L81" s="9"/>
    </row>
    <row r="82" spans="6:12" ht="12.75">
      <c r="F82" t="s">
        <v>70</v>
      </c>
      <c r="H82" s="9"/>
      <c r="I82" s="9"/>
      <c r="J82" s="9"/>
      <c r="K82" s="9"/>
      <c r="L82" s="9"/>
    </row>
    <row r="83" spans="8:12" ht="12.75">
      <c r="H83" s="9"/>
      <c r="I83" s="9"/>
      <c r="J83" s="9"/>
      <c r="K83" s="9"/>
      <c r="L83" s="9"/>
    </row>
    <row r="84" spans="8:12" ht="12.75">
      <c r="H84" s="9"/>
      <c r="I84" s="9"/>
      <c r="J84" s="9"/>
      <c r="K84" s="9"/>
      <c r="L84" s="9"/>
    </row>
    <row r="85" spans="8:12" ht="12.75">
      <c r="H85" s="9"/>
      <c r="I85" s="9"/>
      <c r="J85" s="9"/>
      <c r="K85" s="9"/>
      <c r="L85" s="9"/>
    </row>
    <row r="86" spans="8:12" ht="12.75">
      <c r="H86" s="9"/>
      <c r="I86" s="9"/>
      <c r="J86" s="9"/>
      <c r="K86" s="9"/>
      <c r="L86" s="9"/>
    </row>
    <row r="87" spans="8:12" ht="12.75">
      <c r="H87" s="9"/>
      <c r="I87" s="9"/>
      <c r="J87" s="9"/>
      <c r="K87" s="9"/>
      <c r="L87" s="9"/>
    </row>
    <row r="88" spans="8:12" ht="12.75">
      <c r="H88" s="9"/>
      <c r="I88" s="9"/>
      <c r="J88" s="9"/>
      <c r="K88" s="9"/>
      <c r="L88" s="9"/>
    </row>
    <row r="89" spans="8:12" ht="12.75">
      <c r="H89" s="9"/>
      <c r="I89" s="9"/>
      <c r="J89" s="9"/>
      <c r="K89" s="9"/>
      <c r="L89" s="9"/>
    </row>
    <row r="90" spans="8:12" ht="12.75">
      <c r="H90" s="9"/>
      <c r="I90" s="9"/>
      <c r="J90" s="9"/>
      <c r="K90" s="9"/>
      <c r="L90" s="9"/>
    </row>
    <row r="91" spans="8:12" ht="12.75">
      <c r="H91" s="9"/>
      <c r="I91" s="9"/>
      <c r="J91" s="9"/>
      <c r="K91" s="9"/>
      <c r="L91" s="9"/>
    </row>
    <row r="92" spans="8:12" ht="12.75">
      <c r="H92" s="9"/>
      <c r="I92" s="9"/>
      <c r="J92" s="9"/>
      <c r="K92" s="9"/>
      <c r="L92" s="9"/>
    </row>
    <row r="93" spans="8:12" ht="12.75">
      <c r="H93" s="9"/>
      <c r="I93" s="9"/>
      <c r="J93" s="9"/>
      <c r="K93" s="9"/>
      <c r="L93" s="9"/>
    </row>
    <row r="94" spans="8:12" ht="12.75">
      <c r="H94" s="9"/>
      <c r="I94" s="9"/>
      <c r="J94" s="9"/>
      <c r="K94" s="9"/>
      <c r="L94" s="9"/>
    </row>
    <row r="95" spans="8:12" ht="12.75">
      <c r="H95" s="9"/>
      <c r="I95" s="9"/>
      <c r="J95" s="9"/>
      <c r="K95" s="9"/>
      <c r="L95" s="9"/>
    </row>
    <row r="96" spans="8:12" ht="12.75">
      <c r="H96" s="9"/>
      <c r="I96" s="9"/>
      <c r="J96" s="9"/>
      <c r="K96" s="9"/>
      <c r="L96" s="9"/>
    </row>
    <row r="97" spans="8:12" ht="12.75">
      <c r="H97" s="9"/>
      <c r="I97" s="9"/>
      <c r="J97" s="9"/>
      <c r="K97" s="9"/>
      <c r="L97" s="9"/>
    </row>
    <row r="98" spans="8:12" ht="12.75">
      <c r="H98" s="9"/>
      <c r="I98" s="9"/>
      <c r="J98" s="9"/>
      <c r="K98" s="9"/>
      <c r="L98" s="9"/>
    </row>
    <row r="99" spans="8:12" ht="12.75">
      <c r="H99" s="9"/>
      <c r="I99" s="9"/>
      <c r="J99" s="9"/>
      <c r="K99" s="9"/>
      <c r="L99" s="9"/>
    </row>
    <row r="100" spans="8:12" ht="12.75">
      <c r="H100" s="9"/>
      <c r="I100" s="9"/>
      <c r="J100" s="9"/>
      <c r="K100" s="9"/>
      <c r="L100" s="9"/>
    </row>
    <row r="101" spans="8:12" ht="12.75">
      <c r="H101" s="9"/>
      <c r="I101" s="9"/>
      <c r="J101" s="9"/>
      <c r="K101" s="9"/>
      <c r="L101" s="9"/>
    </row>
    <row r="102" spans="8:12" ht="12.75">
      <c r="H102" s="9"/>
      <c r="I102" s="9"/>
      <c r="J102" s="9"/>
      <c r="K102" s="9"/>
      <c r="L102" s="9"/>
    </row>
  </sheetData>
  <mergeCells count="9">
    <mergeCell ref="H16:I16"/>
    <mergeCell ref="K16:L16"/>
    <mergeCell ref="B6:L6"/>
    <mergeCell ref="B8:L8"/>
    <mergeCell ref="B11:L11"/>
    <mergeCell ref="B12:L12"/>
    <mergeCell ref="B10:L10"/>
    <mergeCell ref="B7:L7"/>
    <mergeCell ref="B14:L14"/>
  </mergeCells>
  <printOptions horizontalCentered="1"/>
  <pageMargins left="0.75" right="0.75" top="1" bottom="1" header="0.5" footer="0.5"/>
  <pageSetup fitToHeight="1" fitToWidth="1" horizontalDpi="300" verticalDpi="300" orientation="portrait" paperSize="9" scale="62" r:id="rId2"/>
  <headerFooter alignWithMargins="0">
    <oddHeader>&amp;L&amp;8F/n : &amp;F/&amp;A&amp;R&amp;8&amp;D &amp;T</oddHeader>
    <oddFooter>&amp;R&amp;8Page &amp;P of &amp;N</oddFooter>
  </headerFooter>
  <rowBreaks count="1" manualBreakCount="1">
    <brk id="6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76"/>
  <sheetViews>
    <sheetView zoomScale="75" zoomScaleNormal="75" workbookViewId="0" topLeftCell="A54">
      <selection activeCell="G79" sqref="G79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51" t="s">
        <v>0</v>
      </c>
      <c r="C6" s="53"/>
      <c r="D6" s="53"/>
      <c r="E6" s="53"/>
      <c r="F6" s="53"/>
      <c r="G6" s="53"/>
      <c r="H6" s="53"/>
      <c r="I6" s="53"/>
      <c r="J6" s="1"/>
      <c r="K6" s="1"/>
      <c r="L6" s="1"/>
    </row>
    <row r="7" spans="2:12" ht="10.5" customHeight="1">
      <c r="B7" s="50" t="s">
        <v>1</v>
      </c>
      <c r="C7" s="53"/>
      <c r="D7" s="53"/>
      <c r="E7" s="53"/>
      <c r="F7" s="53"/>
      <c r="G7" s="53"/>
      <c r="H7" s="53"/>
      <c r="I7" s="53"/>
      <c r="J7" s="1"/>
      <c r="K7" s="1"/>
      <c r="L7" s="1"/>
    </row>
    <row r="8" spans="2:12" ht="15.75">
      <c r="B8" s="54" t="s">
        <v>2</v>
      </c>
      <c r="C8" s="56"/>
      <c r="D8" s="56"/>
      <c r="E8" s="56"/>
      <c r="F8" s="56"/>
      <c r="G8" s="56"/>
      <c r="H8" s="56"/>
      <c r="I8" s="56"/>
      <c r="J8" s="51"/>
      <c r="K8" s="53"/>
      <c r="L8" s="53"/>
    </row>
    <row r="10" spans="2:12" ht="12.75">
      <c r="B10" s="54" t="s">
        <v>3</v>
      </c>
      <c r="C10" s="56"/>
      <c r="D10" s="56"/>
      <c r="E10" s="56"/>
      <c r="F10" s="56"/>
      <c r="G10" s="56"/>
      <c r="H10" s="56"/>
      <c r="I10" s="56"/>
      <c r="J10" s="54"/>
      <c r="K10" s="56"/>
      <c r="L10" s="56"/>
    </row>
    <row r="11" spans="2:12" ht="12.75">
      <c r="B11" s="54" t="s">
        <v>71</v>
      </c>
      <c r="C11" s="56"/>
      <c r="D11" s="56"/>
      <c r="E11" s="56"/>
      <c r="F11" s="56"/>
      <c r="G11" s="56"/>
      <c r="H11" s="56"/>
      <c r="I11" s="56"/>
      <c r="J11" s="3"/>
      <c r="K11" s="5"/>
      <c r="L11" s="5"/>
    </row>
    <row r="12" spans="2:12" ht="12.75">
      <c r="B12" s="54" t="s">
        <v>72</v>
      </c>
      <c r="C12" s="56"/>
      <c r="D12" s="56"/>
      <c r="E12" s="56"/>
      <c r="F12" s="56"/>
      <c r="G12" s="56"/>
      <c r="H12" s="56"/>
      <c r="I12" s="56"/>
      <c r="J12" s="54"/>
      <c r="K12" s="56"/>
      <c r="L12" s="56"/>
    </row>
    <row r="13" spans="2:12" ht="12.75">
      <c r="B13" s="18"/>
      <c r="C13" s="4"/>
      <c r="D13" s="4"/>
      <c r="E13" s="4"/>
      <c r="F13" s="4"/>
      <c r="G13" s="5"/>
      <c r="H13" s="5"/>
      <c r="I13" s="5"/>
      <c r="J13" s="5"/>
      <c r="K13" s="5"/>
      <c r="L13" s="5"/>
    </row>
    <row r="14" spans="7:10" ht="12.75">
      <c r="G14" s="2" t="s">
        <v>73</v>
      </c>
      <c r="H14" s="2"/>
      <c r="I14" s="2" t="s">
        <v>73</v>
      </c>
      <c r="J14" s="2"/>
    </row>
    <row r="15" spans="7:10" ht="12.75">
      <c r="G15" s="2" t="s">
        <v>74</v>
      </c>
      <c r="H15" s="2"/>
      <c r="I15" s="2" t="s">
        <v>75</v>
      </c>
      <c r="J15" s="2"/>
    </row>
    <row r="16" spans="7:10" ht="12.75">
      <c r="G16" s="2" t="s">
        <v>9</v>
      </c>
      <c r="H16" s="2"/>
      <c r="I16" s="2" t="s">
        <v>76</v>
      </c>
      <c r="J16" s="2"/>
    </row>
    <row r="17" spans="7:10" ht="12.75">
      <c r="G17" s="2" t="s">
        <v>13</v>
      </c>
      <c r="H17" s="2"/>
      <c r="I17" s="2" t="s">
        <v>77</v>
      </c>
      <c r="J17" s="2"/>
    </row>
    <row r="18" spans="7:10" ht="12.75">
      <c r="G18" s="6">
        <v>37499</v>
      </c>
      <c r="H18" s="2"/>
      <c r="I18" s="6">
        <v>37407</v>
      </c>
      <c r="J18" s="6"/>
    </row>
    <row r="19" spans="7:10" ht="12.75">
      <c r="G19" s="2" t="s">
        <v>78</v>
      </c>
      <c r="H19" s="2"/>
      <c r="I19" s="2" t="s">
        <v>78</v>
      </c>
      <c r="J19" s="2"/>
    </row>
    <row r="21" spans="2:10" ht="12.75">
      <c r="B21">
        <v>1</v>
      </c>
      <c r="C21" t="s">
        <v>79</v>
      </c>
      <c r="G21" s="9">
        <f>ROUND('[1]GRP BS'!Y6/1000,0)</f>
        <v>47719</v>
      </c>
      <c r="H21" s="9"/>
      <c r="I21" s="9">
        <v>48457</v>
      </c>
      <c r="J21" s="9"/>
    </row>
    <row r="22" spans="2:10" ht="12.75">
      <c r="B22">
        <v>2</v>
      </c>
      <c r="C22" t="s">
        <v>80</v>
      </c>
      <c r="G22" s="9">
        <v>0</v>
      </c>
      <c r="H22" s="9"/>
      <c r="I22" s="9">
        <v>0</v>
      </c>
      <c r="J22" s="9"/>
    </row>
    <row r="23" spans="2:10" ht="12.75">
      <c r="B23">
        <v>3</v>
      </c>
      <c r="C23" t="s">
        <v>81</v>
      </c>
      <c r="G23" s="9">
        <f>ROUND('[1]GRP BS'!Y8/1000,0)</f>
        <v>73</v>
      </c>
      <c r="H23" s="9"/>
      <c r="I23" s="9">
        <v>86</v>
      </c>
      <c r="J23" s="9"/>
    </row>
    <row r="24" spans="2:10" ht="12.75">
      <c r="B24">
        <v>4</v>
      </c>
      <c r="C24" t="s">
        <v>82</v>
      </c>
      <c r="G24" s="9">
        <f>ROUND('[1]GRP BS'!Y7/1000,0)</f>
        <v>4256</v>
      </c>
      <c r="H24" s="9"/>
      <c r="I24" s="9">
        <v>4256</v>
      </c>
      <c r="J24" s="9"/>
    </row>
    <row r="25" spans="2:10" ht="12.75">
      <c r="B25">
        <v>5</v>
      </c>
      <c r="C25" t="s">
        <v>83</v>
      </c>
      <c r="G25" s="9">
        <f>ROUND('[1]GRP BS'!Y10/1000,0)</f>
        <v>3</v>
      </c>
      <c r="H25" s="9"/>
      <c r="I25" s="9">
        <v>3</v>
      </c>
      <c r="J25" s="9"/>
    </row>
    <row r="26" spans="2:10" ht="12.75">
      <c r="B26">
        <v>6</v>
      </c>
      <c r="C26" t="s">
        <v>84</v>
      </c>
      <c r="G26" s="9">
        <f>ROUND('[1]GRP BS'!Y11/1000,0)</f>
        <v>2810</v>
      </c>
      <c r="H26" s="9"/>
      <c r="I26" s="9">
        <v>2868</v>
      </c>
      <c r="J26" s="9"/>
    </row>
    <row r="27" spans="2:10" ht="12.75">
      <c r="B27">
        <v>7</v>
      </c>
      <c r="C27" t="s">
        <v>85</v>
      </c>
      <c r="G27" s="14">
        <v>0</v>
      </c>
      <c r="I27" s="14">
        <v>0</v>
      </c>
      <c r="J27" s="9"/>
    </row>
    <row r="28" spans="2:10" ht="12.75">
      <c r="B28">
        <v>8</v>
      </c>
      <c r="C28" t="s">
        <v>86</v>
      </c>
      <c r="G28" s="14">
        <v>0</v>
      </c>
      <c r="I28" s="14">
        <v>0</v>
      </c>
      <c r="J28" s="9"/>
    </row>
    <row r="29" spans="7:10" ht="12.75">
      <c r="G29" s="9"/>
      <c r="H29" s="9"/>
      <c r="I29" s="9"/>
      <c r="J29" s="9"/>
    </row>
    <row r="30" spans="2:10" ht="12.75">
      <c r="B30">
        <v>9</v>
      </c>
      <c r="C30" t="s">
        <v>87</v>
      </c>
      <c r="G30" s="9"/>
      <c r="H30" s="9"/>
      <c r="I30" s="9"/>
      <c r="J30" s="9"/>
    </row>
    <row r="31" spans="4:10" ht="12.75">
      <c r="D31" s="19" t="s">
        <v>88</v>
      </c>
      <c r="G31" s="20">
        <f>ROUND('[1]GRP BS'!Y16/1000,0)</f>
        <v>106</v>
      </c>
      <c r="H31" s="9"/>
      <c r="I31" s="20">
        <v>99</v>
      </c>
      <c r="J31" s="21"/>
    </row>
    <row r="32" spans="4:10" ht="12.75">
      <c r="D32" s="19" t="s">
        <v>89</v>
      </c>
      <c r="G32" s="22">
        <f>ROUND('[1]GRP BS'!Y17/1000,0)</f>
        <v>7404</v>
      </c>
      <c r="H32" s="9"/>
      <c r="I32" s="22">
        <v>7163</v>
      </c>
      <c r="J32" s="21"/>
    </row>
    <row r="33" spans="4:10" ht="12.75">
      <c r="D33" s="19" t="s">
        <v>90</v>
      </c>
      <c r="G33" s="22">
        <v>0</v>
      </c>
      <c r="H33" s="9"/>
      <c r="I33" s="22">
        <v>0</v>
      </c>
      <c r="J33" s="21"/>
    </row>
    <row r="34" spans="4:10" ht="12.75">
      <c r="D34" s="19" t="s">
        <v>91</v>
      </c>
      <c r="G34" s="22">
        <f>ROUND('[1]GRP BS'!Y20/1000,0)</f>
        <v>529</v>
      </c>
      <c r="H34" s="9"/>
      <c r="I34" s="22">
        <v>754</v>
      </c>
      <c r="J34" s="21"/>
    </row>
    <row r="35" spans="4:10" ht="12.75">
      <c r="D35" s="19" t="s">
        <v>92</v>
      </c>
      <c r="G35" s="23">
        <f>ROUND(('[1]GRP BS'!Y18+'[1]GRP BS'!Y19)/1000,0)</f>
        <v>2213</v>
      </c>
      <c r="H35" s="9"/>
      <c r="I35" s="23">
        <v>1595</v>
      </c>
      <c r="J35" s="21"/>
    </row>
    <row r="36" spans="4:10" ht="12.75">
      <c r="D36" s="19"/>
      <c r="G36" s="24">
        <f>SUM(G31:G35)</f>
        <v>10252</v>
      </c>
      <c r="H36" s="9"/>
      <c r="I36" s="24">
        <f>SUM(I31:I35)</f>
        <v>9611</v>
      </c>
      <c r="J36" s="21"/>
    </row>
    <row r="37" spans="7:10" ht="12.75">
      <c r="G37" s="9"/>
      <c r="H37" s="9"/>
      <c r="I37" s="9"/>
      <c r="J37" s="9"/>
    </row>
    <row r="38" spans="2:10" ht="12.75">
      <c r="B38">
        <v>10</v>
      </c>
      <c r="C38" t="s">
        <v>93</v>
      </c>
      <c r="G38" s="9"/>
      <c r="H38" s="9"/>
      <c r="I38" s="9"/>
      <c r="J38" s="9"/>
    </row>
    <row r="39" spans="4:10" ht="12.75">
      <c r="D39" s="19" t="s">
        <v>94</v>
      </c>
      <c r="G39" s="20">
        <f>ROUND('[1]GRP BS'!Y26/1000,0)</f>
        <v>1673</v>
      </c>
      <c r="H39" s="9"/>
      <c r="I39" s="20">
        <v>1445</v>
      </c>
      <c r="J39" s="9"/>
    </row>
    <row r="40" spans="4:10" ht="12.75">
      <c r="D40" s="19" t="s">
        <v>95</v>
      </c>
      <c r="G40" s="22">
        <f>ROUND('[1]GRP BS'!Y27/1000,0)+1</f>
        <v>1726</v>
      </c>
      <c r="H40" s="9"/>
      <c r="I40" s="22">
        <v>1411</v>
      </c>
      <c r="J40" s="9"/>
    </row>
    <row r="41" spans="4:10" ht="12.75">
      <c r="D41" s="19" t="s">
        <v>96</v>
      </c>
      <c r="G41" s="22">
        <f>ROUND(('[1]GRP BS'!Y25+'[1]GRP BS'!Y31)/1000,0)-1</f>
        <v>19064</v>
      </c>
      <c r="H41" s="9"/>
      <c r="I41" s="22">
        <v>17554</v>
      </c>
      <c r="J41" s="21"/>
    </row>
    <row r="42" spans="4:10" ht="12.75">
      <c r="D42" s="19" t="s">
        <v>97</v>
      </c>
      <c r="G42" s="22">
        <f>ROUND('[1]GRP BS'!Y30/1000,0)</f>
        <v>0</v>
      </c>
      <c r="H42" s="9"/>
      <c r="I42" s="22">
        <v>0</v>
      </c>
      <c r="J42" s="21"/>
    </row>
    <row r="43" spans="4:10" ht="12.75">
      <c r="D43" s="19" t="s">
        <v>98</v>
      </c>
      <c r="G43" s="25">
        <v>0</v>
      </c>
      <c r="H43" s="26"/>
      <c r="I43" s="25">
        <v>0</v>
      </c>
      <c r="J43" s="21"/>
    </row>
    <row r="44" spans="4:10" ht="12.75">
      <c r="D44" s="19" t="s">
        <v>99</v>
      </c>
      <c r="G44" s="25">
        <v>0</v>
      </c>
      <c r="H44" s="26"/>
      <c r="I44" s="22">
        <v>37</v>
      </c>
      <c r="J44" s="21"/>
    </row>
    <row r="45" spans="4:10" ht="12.75">
      <c r="D45" s="19" t="s">
        <v>100</v>
      </c>
      <c r="G45" s="23">
        <f>ROUND('[1]GRP BS'!Y29/1000,0)</f>
        <v>174</v>
      </c>
      <c r="H45" s="9"/>
      <c r="I45" s="23">
        <v>176</v>
      </c>
      <c r="J45" s="21"/>
    </row>
    <row r="46" spans="4:10" ht="12.75">
      <c r="D46" s="19"/>
      <c r="G46" s="24">
        <f>SUM(G39:G45)</f>
        <v>22637</v>
      </c>
      <c r="H46" s="9"/>
      <c r="I46" s="24">
        <f>SUM(I39:I45)</f>
        <v>20623</v>
      </c>
      <c r="J46" s="21"/>
    </row>
    <row r="47" spans="7:10" ht="12.75">
      <c r="G47" s="9"/>
      <c r="H47" s="9"/>
      <c r="I47" s="9"/>
      <c r="J47" s="9"/>
    </row>
    <row r="48" spans="2:11" ht="12.75">
      <c r="B48">
        <v>11</v>
      </c>
      <c r="C48" t="s">
        <v>101</v>
      </c>
      <c r="G48" s="21">
        <f>G36-G46</f>
        <v>-12385</v>
      </c>
      <c r="H48" s="21"/>
      <c r="I48" s="21">
        <f>I36-I46</f>
        <v>-11012</v>
      </c>
      <c r="J48" s="13"/>
      <c r="K48" s="13"/>
    </row>
    <row r="49" spans="7:11" ht="12.75">
      <c r="G49" s="21"/>
      <c r="H49" s="9"/>
      <c r="I49" s="21"/>
      <c r="J49" s="13"/>
      <c r="K49" s="13"/>
    </row>
    <row r="50" spans="6:11" ht="13.5" thickBot="1">
      <c r="F50" s="13"/>
      <c r="G50" s="27">
        <f>SUM(G21:G28)+G48</f>
        <v>42476</v>
      </c>
      <c r="H50" s="9"/>
      <c r="I50" s="27">
        <f>SUM(I21:I28)+I48</f>
        <v>44658</v>
      </c>
      <c r="J50" s="13"/>
      <c r="K50" s="13"/>
    </row>
    <row r="51" spans="7:9" ht="13.5" thickTop="1">
      <c r="G51" s="9"/>
      <c r="H51" s="9"/>
      <c r="I51" s="9"/>
    </row>
    <row r="52" spans="2:9" ht="12.75">
      <c r="B52">
        <v>12</v>
      </c>
      <c r="C52" t="s">
        <v>102</v>
      </c>
      <c r="G52" s="9"/>
      <c r="H52" s="9"/>
      <c r="I52" s="9"/>
    </row>
    <row r="53" spans="3:9" ht="12.75">
      <c r="C53" t="s">
        <v>103</v>
      </c>
      <c r="G53" s="9">
        <f>ROUND('[1]GRP BS'!Y40/1000,0)</f>
        <v>28999</v>
      </c>
      <c r="H53" s="9"/>
      <c r="I53" s="9">
        <v>28999</v>
      </c>
    </row>
    <row r="54" spans="3:9" ht="12.75">
      <c r="C54" t="s">
        <v>104</v>
      </c>
      <c r="G54" s="9"/>
      <c r="H54" s="9"/>
      <c r="I54" s="9"/>
    </row>
    <row r="55" spans="4:9" ht="12.75">
      <c r="D55" s="19" t="s">
        <v>105</v>
      </c>
      <c r="G55" s="9">
        <v>0</v>
      </c>
      <c r="H55" s="9"/>
      <c r="I55" s="9">
        <v>0</v>
      </c>
    </row>
    <row r="56" spans="4:9" ht="12.75">
      <c r="D56" s="19" t="s">
        <v>106</v>
      </c>
      <c r="G56" s="9">
        <f>'[1]GRP BS'!Y42/1000</f>
        <v>0</v>
      </c>
      <c r="H56" s="9"/>
      <c r="I56" s="9">
        <v>0</v>
      </c>
    </row>
    <row r="57" spans="4:9" ht="12.75">
      <c r="D57" s="19" t="s">
        <v>107</v>
      </c>
      <c r="G57" s="9">
        <v>0</v>
      </c>
      <c r="H57" s="9"/>
      <c r="I57" s="9">
        <v>0</v>
      </c>
    </row>
    <row r="58" spans="4:9" ht="12.75">
      <c r="D58" s="19" t="s">
        <v>108</v>
      </c>
      <c r="G58" s="9">
        <v>0</v>
      </c>
      <c r="H58" s="9"/>
      <c r="I58" s="9">
        <v>0</v>
      </c>
    </row>
    <row r="59" spans="4:9" ht="12.75">
      <c r="D59" s="19" t="s">
        <v>109</v>
      </c>
      <c r="G59" s="9">
        <f>ROUND('[1]GRP BS'!Y41/1000,0)</f>
        <v>-1945</v>
      </c>
      <c r="H59" s="9"/>
      <c r="I59" s="9">
        <v>-1455</v>
      </c>
    </row>
    <row r="60" spans="4:9" ht="12.75">
      <c r="D60" s="19" t="s">
        <v>110</v>
      </c>
      <c r="G60" s="12">
        <v>0</v>
      </c>
      <c r="H60" s="9"/>
      <c r="I60" s="12">
        <v>0</v>
      </c>
    </row>
    <row r="61" spans="4:9" ht="12.75">
      <c r="D61" s="19"/>
      <c r="G61" s="9">
        <f>SUM(G53:G60)</f>
        <v>27054</v>
      </c>
      <c r="H61" s="9"/>
      <c r="I61" s="9">
        <f>SUM(I53:I60)</f>
        <v>27544</v>
      </c>
    </row>
    <row r="62" spans="7:9" ht="12.75">
      <c r="G62" s="9"/>
      <c r="H62" s="9"/>
      <c r="I62" s="9"/>
    </row>
    <row r="63" spans="2:9" ht="12.75">
      <c r="B63">
        <v>13</v>
      </c>
      <c r="C63" t="s">
        <v>111</v>
      </c>
      <c r="G63" s="9">
        <f>ROUND('[1]GRP BS'!Y47/1000,0)-1</f>
        <v>981</v>
      </c>
      <c r="H63" s="9"/>
      <c r="I63" s="9">
        <v>804</v>
      </c>
    </row>
    <row r="64" spans="2:10" ht="12.75">
      <c r="B64">
        <v>14</v>
      </c>
      <c r="C64" t="s">
        <v>112</v>
      </c>
      <c r="G64" s="9">
        <f>ROUND('[1]GRP BS'!Y50/1000,0)</f>
        <v>13751</v>
      </c>
      <c r="H64" s="9"/>
      <c r="I64" s="9">
        <v>15620</v>
      </c>
      <c r="J64" s="13"/>
    </row>
    <row r="65" spans="2:12" ht="12.75">
      <c r="B65">
        <v>15</v>
      </c>
      <c r="C65" t="s">
        <v>113</v>
      </c>
      <c r="G65" s="9">
        <v>0</v>
      </c>
      <c r="H65" s="9"/>
      <c r="I65" s="9">
        <v>0</v>
      </c>
      <c r="J65" s="13"/>
      <c r="K65" s="13"/>
      <c r="L65" s="13"/>
    </row>
    <row r="66" spans="2:12" ht="12.75">
      <c r="B66">
        <v>16</v>
      </c>
      <c r="C66" t="s">
        <v>114</v>
      </c>
      <c r="G66" s="9">
        <f>ROUND('[1]GRP BS'!Y51/1000,0)</f>
        <v>690</v>
      </c>
      <c r="H66" s="9"/>
      <c r="I66" s="9">
        <v>690</v>
      </c>
      <c r="J66" s="13"/>
      <c r="K66" s="13"/>
      <c r="L66" s="13"/>
    </row>
    <row r="67" spans="7:12" ht="13.5" thickBot="1">
      <c r="G67" s="27">
        <f>SUM(G61:G66)</f>
        <v>42476</v>
      </c>
      <c r="H67" s="9"/>
      <c r="I67" s="27">
        <f>SUM(I61:I66)</f>
        <v>44658</v>
      </c>
      <c r="J67" s="13">
        <f>I50-I67</f>
        <v>0</v>
      </c>
      <c r="K67" s="13"/>
      <c r="L67" s="13"/>
    </row>
    <row r="68" spans="7:10" ht="13.5" thickTop="1">
      <c r="G68" s="28"/>
      <c r="H68" s="28"/>
      <c r="I68" s="28"/>
      <c r="J68" s="9"/>
    </row>
    <row r="69" spans="2:10" ht="12.75">
      <c r="B69">
        <v>17</v>
      </c>
      <c r="C69" t="s">
        <v>115</v>
      </c>
      <c r="G69" s="29">
        <f>G75/G76</f>
        <v>0.8360288285802959</v>
      </c>
      <c r="H69" s="9"/>
      <c r="I69" s="29">
        <f>I75/I76</f>
        <v>0.8509258939963447</v>
      </c>
      <c r="J69" s="9"/>
    </row>
    <row r="70" spans="7:10" ht="12.75">
      <c r="G70" s="9"/>
      <c r="H70" s="9"/>
      <c r="I70" s="9"/>
      <c r="J70" s="9"/>
    </row>
    <row r="71" spans="7:10" ht="12.75" hidden="1">
      <c r="G71" s="9"/>
      <c r="H71" s="9"/>
      <c r="I71" s="9"/>
      <c r="J71" s="9"/>
    </row>
    <row r="72" spans="4:10" ht="12.75" hidden="1">
      <c r="D72" s="30" t="s">
        <v>116</v>
      </c>
      <c r="E72" s="31"/>
      <c r="F72" s="31"/>
      <c r="G72" s="20">
        <f>SUM(G53:G60)</f>
        <v>27054</v>
      </c>
      <c r="H72" s="32"/>
      <c r="I72" s="20">
        <f>SUM(I53:I60)</f>
        <v>27544</v>
      </c>
      <c r="J72" s="21"/>
    </row>
    <row r="73" spans="4:10" ht="12.75" hidden="1">
      <c r="D73" s="33" t="s">
        <v>117</v>
      </c>
      <c r="E73" s="34"/>
      <c r="F73" s="34"/>
      <c r="G73" s="22"/>
      <c r="H73" s="21"/>
      <c r="I73" s="22"/>
      <c r="J73" s="21"/>
    </row>
    <row r="74" spans="4:10" ht="12.75" hidden="1">
      <c r="D74" s="33" t="s">
        <v>118</v>
      </c>
      <c r="E74" s="34"/>
      <c r="F74" s="34"/>
      <c r="G74" s="23">
        <f>G26</f>
        <v>2810</v>
      </c>
      <c r="H74" s="21"/>
      <c r="I74" s="23">
        <f>I26</f>
        <v>2868</v>
      </c>
      <c r="J74" s="21"/>
    </row>
    <row r="75" spans="4:10" ht="12.75" hidden="1">
      <c r="D75" s="33" t="s">
        <v>119</v>
      </c>
      <c r="E75" s="34"/>
      <c r="F75" s="34"/>
      <c r="G75" s="35">
        <f>G72-G74</f>
        <v>24244</v>
      </c>
      <c r="H75" s="34"/>
      <c r="I75" s="35">
        <f>I72-I74</f>
        <v>24676</v>
      </c>
      <c r="J75" s="21"/>
    </row>
    <row r="76" spans="4:10" ht="12.75" hidden="1">
      <c r="D76" s="36" t="s">
        <v>120</v>
      </c>
      <c r="E76" s="37"/>
      <c r="F76" s="37"/>
      <c r="G76" s="38">
        <f>G53</f>
        <v>28999</v>
      </c>
      <c r="H76" s="37"/>
      <c r="I76" s="38">
        <f>I53</f>
        <v>28999</v>
      </c>
      <c r="J76" s="39"/>
    </row>
    <row r="77" ht="12.75" hidden="1"/>
  </sheetData>
  <mergeCells count="9">
    <mergeCell ref="B12:I12"/>
    <mergeCell ref="J12:L12"/>
    <mergeCell ref="B6:I6"/>
    <mergeCell ref="B8:I8"/>
    <mergeCell ref="J8:L8"/>
    <mergeCell ref="B10:I10"/>
    <mergeCell ref="J10:L10"/>
    <mergeCell ref="B11:I11"/>
    <mergeCell ref="B7:I7"/>
  </mergeCells>
  <printOptions horizontalCentered="1"/>
  <pageMargins left="0.75" right="0.75" top="1" bottom="1" header="0.5" footer="0.5"/>
  <pageSetup fitToHeight="1" fitToWidth="1" horizontalDpi="300" verticalDpi="300" orientation="portrait" paperSize="9" scale="79" r:id="rId2"/>
  <headerFooter alignWithMargins="0">
    <oddHeader>&amp;L&amp;8F/n : &amp;F/&amp;A&amp;R&amp;8&amp;D &amp;T</oddHeader>
    <oddFooter>&amp;R&amp;8Page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133"/>
  <sheetViews>
    <sheetView tabSelected="1" zoomScale="75" zoomScaleNormal="75" workbookViewId="0" topLeftCell="A8">
      <selection activeCell="C36" sqref="C36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3.710937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51" t="s">
        <v>0</v>
      </c>
      <c r="C6" s="53"/>
      <c r="D6" s="53"/>
      <c r="E6" s="53"/>
      <c r="F6" s="53"/>
      <c r="G6" s="53"/>
      <c r="H6" s="53"/>
      <c r="I6" s="53"/>
      <c r="J6" s="53"/>
    </row>
    <row r="7" spans="2:10" ht="12.75">
      <c r="B7" s="50" t="s">
        <v>1</v>
      </c>
      <c r="C7" s="50"/>
      <c r="D7" s="50"/>
      <c r="E7" s="50"/>
      <c r="F7" s="50"/>
      <c r="G7" s="50"/>
      <c r="H7" s="50"/>
      <c r="I7" s="50"/>
      <c r="J7" s="50"/>
    </row>
    <row r="8" spans="2:10" ht="12.75">
      <c r="B8" s="54" t="s">
        <v>2</v>
      </c>
      <c r="C8" s="56"/>
      <c r="D8" s="56"/>
      <c r="E8" s="56"/>
      <c r="F8" s="56"/>
      <c r="G8" s="56"/>
      <c r="H8" s="56"/>
      <c r="I8" s="56"/>
      <c r="J8" s="53"/>
    </row>
    <row r="10" spans="2:10" ht="12.75">
      <c r="B10" s="54" t="s">
        <v>3</v>
      </c>
      <c r="C10" s="56"/>
      <c r="D10" s="56"/>
      <c r="E10" s="56"/>
      <c r="F10" s="56"/>
      <c r="G10" s="56"/>
      <c r="H10" s="56"/>
      <c r="I10" s="56"/>
      <c r="J10" s="53"/>
    </row>
    <row r="11" spans="2:10" ht="12.75">
      <c r="B11" s="54" t="s">
        <v>121</v>
      </c>
      <c r="C11" s="56"/>
      <c r="D11" s="56"/>
      <c r="E11" s="56"/>
      <c r="F11" s="56"/>
      <c r="G11" s="56"/>
      <c r="H11" s="56"/>
      <c r="I11" s="56"/>
      <c r="J11" s="53"/>
    </row>
    <row r="12" spans="2:10" ht="12.75">
      <c r="B12" s="54" t="s">
        <v>122</v>
      </c>
      <c r="C12" s="56"/>
      <c r="D12" s="56"/>
      <c r="E12" s="56"/>
      <c r="F12" s="56"/>
      <c r="G12" s="56"/>
      <c r="H12" s="56"/>
      <c r="I12" s="56"/>
      <c r="J12" s="53"/>
    </row>
    <row r="14" spans="2:3" ht="12.75">
      <c r="B14" s="40">
        <v>1</v>
      </c>
      <c r="C14" s="40" t="s">
        <v>123</v>
      </c>
    </row>
    <row r="15" ht="12.75">
      <c r="C15" t="s">
        <v>124</v>
      </c>
    </row>
    <row r="16" ht="12.75">
      <c r="C16" t="s">
        <v>125</v>
      </c>
    </row>
    <row r="18" spans="2:3" ht="12.75">
      <c r="B18" s="40">
        <v>2</v>
      </c>
      <c r="C18" s="40" t="s">
        <v>126</v>
      </c>
    </row>
    <row r="19" spans="2:3" ht="12.75">
      <c r="B19" s="40"/>
      <c r="C19" s="41" t="s">
        <v>127</v>
      </c>
    </row>
    <row r="21" spans="2:10" ht="12.75">
      <c r="B21" s="40">
        <v>3</v>
      </c>
      <c r="C21" s="40" t="s">
        <v>128</v>
      </c>
      <c r="F21" s="9"/>
      <c r="G21" s="9"/>
      <c r="H21" s="9"/>
      <c r="I21" s="9"/>
      <c r="J21" s="9"/>
    </row>
    <row r="22" spans="3:10" ht="12.75">
      <c r="C22" t="s">
        <v>129</v>
      </c>
      <c r="F22" s="9"/>
      <c r="G22" s="9"/>
      <c r="H22" s="9"/>
      <c r="I22" s="9"/>
      <c r="J22" s="9"/>
    </row>
    <row r="23" spans="6:10" ht="12.75">
      <c r="F23" s="9"/>
      <c r="G23" s="9"/>
      <c r="H23" s="9"/>
      <c r="I23" s="9"/>
      <c r="J23" s="9"/>
    </row>
    <row r="24" spans="2:10" ht="12.75">
      <c r="B24" s="40">
        <v>4</v>
      </c>
      <c r="C24" s="40" t="s">
        <v>130</v>
      </c>
      <c r="F24" s="9"/>
      <c r="G24" s="9"/>
      <c r="H24" s="9"/>
      <c r="I24" s="9"/>
      <c r="J24" s="9"/>
    </row>
    <row r="25" spans="3:10" ht="12.75">
      <c r="C25" t="s">
        <v>131</v>
      </c>
      <c r="F25" s="9"/>
      <c r="G25" s="9"/>
      <c r="H25" s="9"/>
      <c r="I25" s="9"/>
      <c r="J25" s="9"/>
    </row>
    <row r="26" spans="6:10" ht="12.75">
      <c r="F26" s="58" t="s">
        <v>7</v>
      </c>
      <c r="G26" s="58"/>
      <c r="H26" s="42"/>
      <c r="I26" s="58" t="s">
        <v>8</v>
      </c>
      <c r="J26" s="58"/>
    </row>
    <row r="27" spans="6:10" ht="12.75">
      <c r="F27" s="42" t="s">
        <v>9</v>
      </c>
      <c r="G27" s="42" t="s">
        <v>10</v>
      </c>
      <c r="H27" s="42"/>
      <c r="I27" s="42" t="s">
        <v>9</v>
      </c>
      <c r="J27" s="42" t="s">
        <v>10</v>
      </c>
    </row>
    <row r="28" spans="6:10" ht="12.75">
      <c r="F28" s="42" t="s">
        <v>78</v>
      </c>
      <c r="G28" s="42" t="s">
        <v>78</v>
      </c>
      <c r="H28" s="9"/>
      <c r="I28" s="42" t="s">
        <v>78</v>
      </c>
      <c r="J28" s="42" t="s">
        <v>78</v>
      </c>
    </row>
    <row r="29" spans="6:10" ht="12.75">
      <c r="F29" s="9"/>
      <c r="G29" s="9"/>
      <c r="H29" s="9"/>
      <c r="I29" s="9"/>
      <c r="J29" s="9"/>
    </row>
    <row r="30" spans="3:10" ht="12.75">
      <c r="C30" t="s">
        <v>132</v>
      </c>
      <c r="F30" s="43">
        <f>'[1]Workings'!G124</f>
        <v>0</v>
      </c>
      <c r="G30" s="9">
        <f>-120</f>
        <v>-120</v>
      </c>
      <c r="H30" s="9"/>
      <c r="I30" s="9">
        <f>'[1]Workings'!F124</f>
        <v>0</v>
      </c>
      <c r="J30" s="14">
        <f>G30</f>
        <v>-120</v>
      </c>
    </row>
    <row r="31" spans="3:10" ht="12.75">
      <c r="C31" t="s">
        <v>133</v>
      </c>
      <c r="F31" s="43">
        <f>ROUND('[1]Workings'!G125/1000,0)</f>
        <v>0</v>
      </c>
      <c r="G31" s="44">
        <v>0</v>
      </c>
      <c r="H31" s="9"/>
      <c r="I31" s="9">
        <f>F31</f>
        <v>0</v>
      </c>
      <c r="J31" s="9">
        <v>0</v>
      </c>
    </row>
    <row r="32" spans="3:10" ht="12.75">
      <c r="C32" t="s">
        <v>114</v>
      </c>
      <c r="F32" s="43">
        <v>0</v>
      </c>
      <c r="G32" s="44">
        <v>0</v>
      </c>
      <c r="H32" s="9"/>
      <c r="I32" s="9">
        <v>0</v>
      </c>
      <c r="J32" s="9">
        <v>0</v>
      </c>
    </row>
    <row r="33" spans="6:10" ht="13.5" thickBot="1">
      <c r="F33" s="45">
        <f>SUM(F30:F32)</f>
        <v>0</v>
      </c>
      <c r="G33" s="45">
        <f>SUM(G30:G32)</f>
        <v>-120</v>
      </c>
      <c r="H33" s="9"/>
      <c r="I33" s="45">
        <f>SUM(I30:I32)</f>
        <v>0</v>
      </c>
      <c r="J33" s="45">
        <f>SUM(J30:J32)</f>
        <v>-120</v>
      </c>
    </row>
    <row r="34" spans="6:10" ht="13.5" thickTop="1">
      <c r="F34" s="9"/>
      <c r="G34" s="9"/>
      <c r="H34" s="9"/>
      <c r="I34" s="9"/>
      <c r="J34" s="9"/>
    </row>
    <row r="35" spans="3:10" ht="12.75">
      <c r="C35" t="s">
        <v>202</v>
      </c>
      <c r="F35" s="9"/>
      <c r="G35" s="9"/>
      <c r="H35" s="9"/>
      <c r="I35" s="9"/>
      <c r="J35" s="9"/>
    </row>
    <row r="36" spans="3:10" ht="12.75">
      <c r="C36" t="s">
        <v>134</v>
      </c>
      <c r="F36" s="9"/>
      <c r="G36" s="9"/>
      <c r="H36" s="9"/>
      <c r="I36" s="9"/>
      <c r="J36" s="9"/>
    </row>
    <row r="37" spans="6:10" ht="12.75">
      <c r="F37" s="9"/>
      <c r="G37" s="9"/>
      <c r="H37" s="9"/>
      <c r="I37" s="9"/>
      <c r="J37" s="9"/>
    </row>
    <row r="38" spans="2:10" ht="12.75">
      <c r="B38" s="40">
        <v>5</v>
      </c>
      <c r="C38" s="40" t="s">
        <v>135</v>
      </c>
      <c r="F38" s="9"/>
      <c r="G38" s="9"/>
      <c r="H38" s="9"/>
      <c r="I38" s="9"/>
      <c r="J38" s="9"/>
    </row>
    <row r="39" spans="3:10" ht="12.75">
      <c r="C39" t="s">
        <v>136</v>
      </c>
      <c r="F39" s="9"/>
      <c r="G39" s="9"/>
      <c r="H39" s="9"/>
      <c r="I39" s="9"/>
      <c r="J39" s="9"/>
    </row>
    <row r="40" spans="6:10" ht="12.75">
      <c r="F40" s="9"/>
      <c r="G40" s="9"/>
      <c r="H40" s="9"/>
      <c r="I40" s="9"/>
      <c r="J40" s="9"/>
    </row>
    <row r="41" spans="2:10" ht="12.75">
      <c r="B41" s="40">
        <v>6</v>
      </c>
      <c r="C41" s="40" t="s">
        <v>137</v>
      </c>
      <c r="F41" s="9"/>
      <c r="G41" s="9"/>
      <c r="H41" s="9"/>
      <c r="I41" s="9"/>
      <c r="J41" s="9"/>
    </row>
    <row r="42" spans="3:10" ht="12.75">
      <c r="C42" t="s">
        <v>138</v>
      </c>
      <c r="F42" s="9"/>
      <c r="G42" s="9"/>
      <c r="H42" s="9"/>
      <c r="I42" s="9"/>
      <c r="J42" s="9"/>
    </row>
    <row r="43" spans="3:10" ht="12.75">
      <c r="C43" t="s">
        <v>139</v>
      </c>
      <c r="F43" s="9"/>
      <c r="G43" s="9"/>
      <c r="H43" s="9"/>
      <c r="I43" s="9"/>
      <c r="J43" s="9"/>
    </row>
    <row r="44" spans="6:10" ht="12.75">
      <c r="F44" s="9"/>
      <c r="G44" s="9"/>
      <c r="H44" s="9"/>
      <c r="I44" s="9"/>
      <c r="J44" s="9"/>
    </row>
    <row r="45" spans="2:10" ht="12.75">
      <c r="B45" s="40">
        <v>7</v>
      </c>
      <c r="C45" s="40" t="s">
        <v>140</v>
      </c>
      <c r="F45" s="9"/>
      <c r="G45" s="9"/>
      <c r="H45" s="9"/>
      <c r="I45" s="9"/>
      <c r="J45" s="9"/>
    </row>
    <row r="46" spans="2:10" ht="12.75">
      <c r="B46" s="40"/>
      <c r="C46" s="41" t="s">
        <v>141</v>
      </c>
      <c r="F46" s="9"/>
      <c r="G46" s="9"/>
      <c r="H46" s="9"/>
      <c r="I46" s="9"/>
      <c r="J46" s="9"/>
    </row>
    <row r="47" spans="6:10" ht="12.75">
      <c r="F47" s="9"/>
      <c r="G47" s="9"/>
      <c r="H47" s="9"/>
      <c r="I47" s="9"/>
      <c r="J47" s="9"/>
    </row>
    <row r="48" spans="2:10" ht="12.75">
      <c r="B48" s="40">
        <v>8</v>
      </c>
      <c r="C48" s="40" t="s">
        <v>142</v>
      </c>
      <c r="F48" s="9"/>
      <c r="G48" s="9"/>
      <c r="H48" s="9"/>
      <c r="I48" s="9"/>
      <c r="J48" s="9"/>
    </row>
    <row r="49" spans="2:10" ht="12.75">
      <c r="B49" s="40"/>
      <c r="C49" s="41" t="s">
        <v>143</v>
      </c>
      <c r="D49" s="41"/>
      <c r="F49" s="9"/>
      <c r="G49" s="9"/>
      <c r="H49" s="9"/>
      <c r="I49" s="9"/>
      <c r="J49" s="9"/>
    </row>
    <row r="50" spans="6:10" ht="12.75">
      <c r="F50" s="9"/>
      <c r="G50" s="9"/>
      <c r="H50" s="9"/>
      <c r="I50" s="9"/>
      <c r="J50" s="9"/>
    </row>
    <row r="51" spans="2:10" ht="12.75">
      <c r="B51" s="40">
        <v>9</v>
      </c>
      <c r="C51" s="40" t="s">
        <v>144</v>
      </c>
      <c r="F51" s="9"/>
      <c r="G51" s="9"/>
      <c r="H51" s="9"/>
      <c r="I51" s="9"/>
      <c r="J51" s="9"/>
    </row>
    <row r="52" spans="2:10" ht="12.75">
      <c r="B52" s="40"/>
      <c r="C52" s="57" t="s">
        <v>145</v>
      </c>
      <c r="D52" s="57"/>
      <c r="E52" s="57"/>
      <c r="F52" s="57"/>
      <c r="G52" s="57"/>
      <c r="H52" s="57"/>
      <c r="I52" s="57"/>
      <c r="J52" s="57"/>
    </row>
    <row r="53" spans="6:10" ht="12.75">
      <c r="F53" s="9"/>
      <c r="G53" s="9"/>
      <c r="H53" s="9"/>
      <c r="I53" s="9"/>
      <c r="J53" s="9"/>
    </row>
    <row r="54" spans="2:10" ht="12.75">
      <c r="B54" s="40">
        <v>10</v>
      </c>
      <c r="C54" s="40" t="s">
        <v>146</v>
      </c>
      <c r="F54" s="9"/>
      <c r="G54" s="9"/>
      <c r="H54" s="9"/>
      <c r="I54" s="9"/>
      <c r="J54" s="9"/>
    </row>
    <row r="55" spans="3:10" ht="12.75">
      <c r="C55" t="s">
        <v>147</v>
      </c>
      <c r="F55" s="9"/>
      <c r="G55" s="9"/>
      <c r="H55" s="9"/>
      <c r="I55" s="9"/>
      <c r="J55" s="9"/>
    </row>
    <row r="56" spans="6:10" ht="12.75">
      <c r="F56" s="9"/>
      <c r="G56" s="9"/>
      <c r="H56" s="9"/>
      <c r="I56" s="9"/>
      <c r="J56" s="9"/>
    </row>
    <row r="57" spans="6:10" ht="12.75">
      <c r="F57" s="42" t="s">
        <v>148</v>
      </c>
      <c r="G57" s="42" t="s">
        <v>149</v>
      </c>
      <c r="H57" s="46"/>
      <c r="I57" s="42" t="s">
        <v>150</v>
      </c>
      <c r="J57" s="9"/>
    </row>
    <row r="58" spans="6:10" ht="12.75">
      <c r="F58" s="42" t="s">
        <v>78</v>
      </c>
      <c r="G58" s="42" t="s">
        <v>78</v>
      </c>
      <c r="H58" s="46"/>
      <c r="I58" s="42" t="s">
        <v>78</v>
      </c>
      <c r="J58" s="9"/>
    </row>
    <row r="59" spans="3:10" ht="12.75">
      <c r="C59" s="40" t="s">
        <v>151</v>
      </c>
      <c r="F59" s="9"/>
      <c r="G59" s="9"/>
      <c r="H59" s="9"/>
      <c r="I59" s="9"/>
      <c r="J59" s="9"/>
    </row>
    <row r="60" spans="3:10" ht="12.75">
      <c r="C60" s="40"/>
      <c r="F60" s="9"/>
      <c r="G60" s="9"/>
      <c r="H60" s="9"/>
      <c r="I60" s="9"/>
      <c r="J60" s="9"/>
    </row>
    <row r="61" spans="3:10" ht="12.75">
      <c r="C61" s="40"/>
      <c r="D61" t="s">
        <v>152</v>
      </c>
      <c r="F61" s="9">
        <f>ROUND('[1]Workings'!F91/1000,0)</f>
        <v>11290</v>
      </c>
      <c r="G61" s="9">
        <f>ROUND('[1]Workings'!G91/1000,0)</f>
        <v>352</v>
      </c>
      <c r="H61" s="9"/>
      <c r="I61" s="9">
        <f>SUM(F61:H61)</f>
        <v>11642</v>
      </c>
      <c r="J61" s="9"/>
    </row>
    <row r="62" spans="4:10" ht="12.75">
      <c r="D62" t="s">
        <v>153</v>
      </c>
      <c r="F62" s="9">
        <f>ROUND('[1]Workings'!F92/1000,0)</f>
        <v>419</v>
      </c>
      <c r="G62" s="9">
        <f>ROUND('[1]Workings'!G92/1000,0)</f>
        <v>0</v>
      </c>
      <c r="H62" s="9"/>
      <c r="I62" s="9">
        <f>SUM(F62:H62)</f>
        <v>419</v>
      </c>
      <c r="J62" s="9"/>
    </row>
    <row r="63" spans="4:10" ht="12.75">
      <c r="D63" t="s">
        <v>154</v>
      </c>
      <c r="F63" s="9">
        <f>ROUND('[1]Workings'!F93/1000,0)</f>
        <v>1690</v>
      </c>
      <c r="G63" s="9">
        <f>ROUND('[1]Workings'!G93/1000,0)</f>
        <v>0</v>
      </c>
      <c r="H63" s="9"/>
      <c r="I63" s="12">
        <f>SUM(F63:G63)</f>
        <v>1690</v>
      </c>
      <c r="J63" s="9"/>
    </row>
    <row r="64" spans="6:10" ht="12.75">
      <c r="F64" s="24">
        <f>SUM(F61:F63)</f>
        <v>13399</v>
      </c>
      <c r="G64" s="24">
        <f>SUM(G61:G63)</f>
        <v>352</v>
      </c>
      <c r="H64" s="9"/>
      <c r="I64" s="24">
        <f>SUM(I61:I63)</f>
        <v>13751</v>
      </c>
      <c r="J64" s="9"/>
    </row>
    <row r="65" ht="12.75">
      <c r="J65" s="9"/>
    </row>
    <row r="66" spans="3:10" ht="12.75">
      <c r="C66" s="40" t="s">
        <v>155</v>
      </c>
      <c r="F66" s="9"/>
      <c r="G66" s="9"/>
      <c r="H66" s="9"/>
      <c r="I66" s="9"/>
      <c r="J66" s="9"/>
    </row>
    <row r="67" spans="6:10" ht="12.75">
      <c r="F67" s="9"/>
      <c r="G67" s="9"/>
      <c r="H67" s="9"/>
      <c r="I67" s="9"/>
      <c r="J67" s="9"/>
    </row>
    <row r="68" spans="4:10" ht="12.75">
      <c r="D68" t="s">
        <v>156</v>
      </c>
      <c r="F68" s="9">
        <f>ROUND('[1]Workings'!F83/1000,0)</f>
        <v>6922</v>
      </c>
      <c r="G68" s="9">
        <f>ROUND('[1]Workings'!G83/1000,0)</f>
        <v>1206</v>
      </c>
      <c r="H68" s="9"/>
      <c r="I68" s="9">
        <f>SUM(F68:H68)</f>
        <v>8128</v>
      </c>
      <c r="J68" s="9"/>
    </row>
    <row r="69" spans="4:10" ht="12.75">
      <c r="D69" t="s">
        <v>157</v>
      </c>
      <c r="F69" s="9">
        <f>ROUND('[1]Workings'!F84/1000,0)</f>
        <v>2700</v>
      </c>
      <c r="G69" s="9">
        <f>ROUND('[1]Workings'!G84/1000,0)</f>
        <v>3500</v>
      </c>
      <c r="H69" s="9"/>
      <c r="I69" s="9">
        <f>SUM(F69:H69)</f>
        <v>6200</v>
      </c>
      <c r="J69" s="9"/>
    </row>
    <row r="70" spans="4:10" ht="12.75">
      <c r="D70" t="s">
        <v>152</v>
      </c>
      <c r="F70" s="9">
        <f>ROUND('[1]Workings'!F85/1000,0)</f>
        <v>3236</v>
      </c>
      <c r="G70" s="9">
        <f>ROUND('[1]Workings'!G85/1000,0)</f>
        <v>113</v>
      </c>
      <c r="H70" s="9"/>
      <c r="I70" s="9">
        <f>SUM(F70:H70)</f>
        <v>3349</v>
      </c>
      <c r="J70" s="9"/>
    </row>
    <row r="71" spans="4:10" ht="12.75">
      <c r="D71" t="s">
        <v>153</v>
      </c>
      <c r="F71" s="9">
        <f>ROUND('[1]Workings'!F86/1000,0)</f>
        <v>209</v>
      </c>
      <c r="G71" s="9">
        <f>ROUND('[1]Workings'!G86/1000,0)</f>
        <v>0</v>
      </c>
      <c r="H71" s="9"/>
      <c r="I71" s="9">
        <f>SUM(F71:H71)</f>
        <v>209</v>
      </c>
      <c r="J71" s="9"/>
    </row>
    <row r="72" spans="4:10" ht="12.75">
      <c r="D72" t="s">
        <v>154</v>
      </c>
      <c r="F72" s="9">
        <f>ROUND('[1]Workings'!F87/1000,0)</f>
        <v>1178</v>
      </c>
      <c r="G72" s="9">
        <f>ROUND('[1]Workings'!G87/1000,0)</f>
        <v>0</v>
      </c>
      <c r="H72" s="9"/>
      <c r="I72" s="9">
        <f>SUM(F72:H72)</f>
        <v>1178</v>
      </c>
      <c r="J72" s="9"/>
    </row>
    <row r="73" spans="6:10" ht="12.75">
      <c r="F73" s="24">
        <f>SUM(F68:F72)</f>
        <v>14245</v>
      </c>
      <c r="G73" s="24">
        <f>SUM(G68:G72)</f>
        <v>4819</v>
      </c>
      <c r="H73" s="9"/>
      <c r="I73" s="24">
        <f>SUM(I68:I72)</f>
        <v>19064</v>
      </c>
      <c r="J73" s="9"/>
    </row>
    <row r="74" spans="6:10" ht="12.75">
      <c r="F74" s="32"/>
      <c r="G74" s="32"/>
      <c r="H74" s="9"/>
      <c r="I74" s="32"/>
      <c r="J74" s="9"/>
    </row>
    <row r="75" spans="3:11" ht="13.5" thickBot="1">
      <c r="C75" s="40" t="s">
        <v>150</v>
      </c>
      <c r="F75" s="27">
        <f>F73+F64</f>
        <v>27644</v>
      </c>
      <c r="G75" s="27">
        <f>G73+G64</f>
        <v>5171</v>
      </c>
      <c r="H75" s="9"/>
      <c r="I75" s="27">
        <f>I73+I64</f>
        <v>32815</v>
      </c>
      <c r="J75" s="9"/>
      <c r="K75" s="13">
        <f>I75-G75-F75</f>
        <v>0</v>
      </c>
    </row>
    <row r="76" spans="3:11" ht="13.5" thickTop="1">
      <c r="C76" s="40"/>
      <c r="F76" s="21"/>
      <c r="G76" s="21"/>
      <c r="H76" s="9"/>
      <c r="I76" s="21"/>
      <c r="J76" s="9"/>
      <c r="K76" s="13"/>
    </row>
    <row r="77" spans="3:11" ht="12.75">
      <c r="C77" s="41" t="s">
        <v>158</v>
      </c>
      <c r="F77" s="21"/>
      <c r="G77" s="21"/>
      <c r="H77" s="9"/>
      <c r="I77" s="21"/>
      <c r="J77" s="9"/>
      <c r="K77" s="13"/>
    </row>
    <row r="78" spans="3:11" ht="12.75">
      <c r="C78" s="41" t="s">
        <v>159</v>
      </c>
      <c r="F78" s="21"/>
      <c r="G78" s="21"/>
      <c r="H78" s="9"/>
      <c r="I78" s="21"/>
      <c r="J78" s="9"/>
      <c r="K78" s="13"/>
    </row>
    <row r="79" spans="6:10" ht="12.75">
      <c r="F79" s="21"/>
      <c r="G79" s="21"/>
      <c r="H79" s="9"/>
      <c r="I79" s="21"/>
      <c r="J79" s="9"/>
    </row>
    <row r="80" spans="2:10" ht="12.75">
      <c r="B80" s="40">
        <v>11</v>
      </c>
      <c r="C80" s="40" t="s">
        <v>160</v>
      </c>
      <c r="F80" s="9"/>
      <c r="G80" s="9"/>
      <c r="H80" s="9"/>
      <c r="I80" s="9"/>
      <c r="J80" s="9"/>
    </row>
    <row r="81" spans="3:10" ht="12.75">
      <c r="C81" t="s">
        <v>161</v>
      </c>
      <c r="F81" s="9"/>
      <c r="G81" s="9"/>
      <c r="H81" s="9"/>
      <c r="I81" s="9"/>
      <c r="J81" s="9"/>
    </row>
    <row r="82" spans="3:10" ht="12.75">
      <c r="C82" t="s">
        <v>162</v>
      </c>
      <c r="F82" s="9"/>
      <c r="G82" s="9"/>
      <c r="H82" s="9"/>
      <c r="I82" s="9"/>
      <c r="J82" s="9"/>
    </row>
    <row r="83" spans="3:10" ht="12.75">
      <c r="C83" t="s">
        <v>163</v>
      </c>
      <c r="F83" s="9"/>
      <c r="G83" s="9"/>
      <c r="H83" s="9"/>
      <c r="I83" s="9"/>
      <c r="J83" s="9"/>
    </row>
    <row r="84" spans="3:10" ht="12.75">
      <c r="C84" t="s">
        <v>164</v>
      </c>
      <c r="F84" s="9"/>
      <c r="G84" s="9"/>
      <c r="H84" s="9"/>
      <c r="I84" s="9"/>
      <c r="J84" s="9"/>
    </row>
    <row r="85" spans="6:10" ht="12.75">
      <c r="F85" s="9"/>
      <c r="G85" s="9"/>
      <c r="H85" s="9"/>
      <c r="I85" s="9"/>
      <c r="J85" s="9"/>
    </row>
    <row r="86" spans="2:10" ht="12.75">
      <c r="B86" s="40">
        <v>12</v>
      </c>
      <c r="C86" s="40" t="s">
        <v>165</v>
      </c>
      <c r="F86" s="9"/>
      <c r="G86" s="9"/>
      <c r="H86" s="9"/>
      <c r="I86" s="9"/>
      <c r="J86" s="9"/>
    </row>
    <row r="87" spans="3:10" ht="12.75">
      <c r="C87" t="s">
        <v>166</v>
      </c>
      <c r="F87" s="9"/>
      <c r="G87" s="9"/>
      <c r="H87" s="9"/>
      <c r="I87" s="9"/>
      <c r="J87" s="9"/>
    </row>
    <row r="88" spans="6:10" ht="12.75">
      <c r="F88" s="9"/>
      <c r="G88" s="9"/>
      <c r="H88" s="9"/>
      <c r="I88" s="9"/>
      <c r="J88" s="9"/>
    </row>
    <row r="89" spans="2:10" ht="12.75">
      <c r="B89" s="40">
        <v>13</v>
      </c>
      <c r="C89" s="40" t="s">
        <v>167</v>
      </c>
      <c r="F89" s="9"/>
      <c r="G89" s="9"/>
      <c r="H89" s="9"/>
      <c r="I89" s="9"/>
      <c r="J89" s="9"/>
    </row>
    <row r="90" spans="3:10" ht="12.75">
      <c r="C90" t="s">
        <v>168</v>
      </c>
      <c r="F90" s="9"/>
      <c r="G90" s="9"/>
      <c r="H90" s="9"/>
      <c r="I90" s="9"/>
      <c r="J90" s="9"/>
    </row>
    <row r="91" spans="6:10" ht="12.75">
      <c r="F91" s="9"/>
      <c r="G91" s="9"/>
      <c r="H91" s="9"/>
      <c r="I91" s="9"/>
      <c r="J91" s="9"/>
    </row>
    <row r="92" spans="2:10" ht="12.75">
      <c r="B92" s="40">
        <v>14</v>
      </c>
      <c r="C92" s="40" t="s">
        <v>169</v>
      </c>
      <c r="F92" s="9"/>
      <c r="G92" s="9"/>
      <c r="H92" s="9"/>
      <c r="I92" s="9"/>
      <c r="J92" s="9"/>
    </row>
    <row r="93" spans="3:10" ht="12.75">
      <c r="C93" t="s">
        <v>170</v>
      </c>
      <c r="F93" s="9"/>
      <c r="G93" s="9"/>
      <c r="H93" s="9"/>
      <c r="I93" s="9"/>
      <c r="J93" s="9"/>
    </row>
    <row r="94" spans="3:10" ht="12.75">
      <c r="C94" t="s">
        <v>171</v>
      </c>
      <c r="F94" s="9"/>
      <c r="G94" s="9"/>
      <c r="H94" s="9"/>
      <c r="I94" s="9"/>
      <c r="J94" s="9"/>
    </row>
    <row r="95" spans="6:10" ht="12.75">
      <c r="F95" s="9"/>
      <c r="G95" s="9"/>
      <c r="H95" s="9"/>
      <c r="I95" s="9"/>
      <c r="J95" s="9"/>
    </row>
    <row r="96" spans="2:10" ht="12.75">
      <c r="B96" s="40">
        <v>15</v>
      </c>
      <c r="C96" s="40" t="s">
        <v>172</v>
      </c>
      <c r="F96" s="9"/>
      <c r="G96" s="9"/>
      <c r="H96" s="9"/>
      <c r="I96" s="9"/>
      <c r="J96" s="9"/>
    </row>
    <row r="97" spans="2:10" ht="12.75">
      <c r="B97" s="40"/>
      <c r="C97" s="41" t="s">
        <v>173</v>
      </c>
      <c r="F97" s="9"/>
      <c r="G97" s="9"/>
      <c r="H97" s="9"/>
      <c r="I97" s="9"/>
      <c r="J97" s="9"/>
    </row>
    <row r="98" spans="2:10" ht="12.75">
      <c r="B98" s="40"/>
      <c r="C98" s="47" t="s">
        <v>174</v>
      </c>
      <c r="F98" s="9"/>
      <c r="G98" s="9"/>
      <c r="H98" s="9"/>
      <c r="I98" s="9"/>
      <c r="J98" s="9"/>
    </row>
    <row r="99" spans="2:10" ht="12.75">
      <c r="B99" s="40"/>
      <c r="C99" s="47" t="s">
        <v>175</v>
      </c>
      <c r="F99" s="9"/>
      <c r="G99" s="9"/>
      <c r="H99" s="9"/>
      <c r="I99" s="9"/>
      <c r="J99" s="9"/>
    </row>
    <row r="100" spans="3:10" ht="12.75">
      <c r="C100" s="41"/>
      <c r="F100" s="9"/>
      <c r="G100" s="9"/>
      <c r="H100" s="9"/>
      <c r="I100" s="9"/>
      <c r="J100" s="9"/>
    </row>
    <row r="101" spans="2:10" ht="12.75">
      <c r="B101" s="40">
        <v>16</v>
      </c>
      <c r="C101" s="40" t="s">
        <v>176</v>
      </c>
      <c r="F101" s="48"/>
      <c r="G101" s="9"/>
      <c r="H101" s="9"/>
      <c r="I101" s="9"/>
      <c r="J101" s="9"/>
    </row>
    <row r="102" spans="3:10" ht="12.75">
      <c r="C102" t="s">
        <v>177</v>
      </c>
      <c r="F102" s="9"/>
      <c r="G102" s="9"/>
      <c r="H102" s="9"/>
      <c r="I102" s="9"/>
      <c r="J102" s="9"/>
    </row>
    <row r="103" spans="3:10" ht="12.75">
      <c r="C103" t="s">
        <v>178</v>
      </c>
      <c r="F103" s="9"/>
      <c r="G103" s="9"/>
      <c r="H103" s="9"/>
      <c r="I103" s="9"/>
      <c r="J103" s="9"/>
    </row>
    <row r="104" spans="3:10" ht="12.75">
      <c r="C104" t="s">
        <v>179</v>
      </c>
      <c r="F104" s="9"/>
      <c r="G104" s="9"/>
      <c r="H104" s="9"/>
      <c r="I104" s="9"/>
      <c r="J104" s="9"/>
    </row>
    <row r="105" spans="3:10" ht="12.75">
      <c r="C105" s="49" t="s">
        <v>180</v>
      </c>
      <c r="F105" s="9"/>
      <c r="G105" s="9"/>
      <c r="H105" s="9"/>
      <c r="I105" s="9"/>
      <c r="J105" s="9"/>
    </row>
    <row r="106" spans="3:10" ht="12.75">
      <c r="C106" t="s">
        <v>181</v>
      </c>
      <c r="F106" s="9"/>
      <c r="G106" s="9"/>
      <c r="H106" s="9"/>
      <c r="I106" s="9"/>
      <c r="J106" s="9"/>
    </row>
    <row r="107" spans="3:10" ht="12.75">
      <c r="C107" t="s">
        <v>182</v>
      </c>
      <c r="F107" s="9"/>
      <c r="G107" s="9"/>
      <c r="H107" s="9"/>
      <c r="I107" s="9"/>
      <c r="J107" s="9"/>
    </row>
    <row r="108" spans="3:10" ht="12.75">
      <c r="C108" t="s">
        <v>183</v>
      </c>
      <c r="F108" s="9"/>
      <c r="G108" s="9"/>
      <c r="H108" s="9"/>
      <c r="I108" s="9"/>
      <c r="J108" s="9"/>
    </row>
    <row r="109" spans="6:10" ht="12.75">
      <c r="F109" s="9"/>
      <c r="G109" s="9"/>
      <c r="H109" s="9"/>
      <c r="I109" s="9"/>
      <c r="J109" s="9"/>
    </row>
    <row r="110" spans="2:10" ht="12.75">
      <c r="B110" s="40">
        <v>17</v>
      </c>
      <c r="C110" s="40" t="s">
        <v>184</v>
      </c>
      <c r="F110" s="9"/>
      <c r="G110" s="9"/>
      <c r="H110" s="9"/>
      <c r="I110" s="9"/>
      <c r="J110" s="9"/>
    </row>
    <row r="111" spans="3:10" ht="12.75">
      <c r="C111" t="s">
        <v>185</v>
      </c>
      <c r="F111" s="9"/>
      <c r="G111" s="9"/>
      <c r="H111" s="9"/>
      <c r="I111" s="9"/>
      <c r="J111" s="9"/>
    </row>
    <row r="112" spans="3:10" ht="12.75">
      <c r="C112" t="s">
        <v>186</v>
      </c>
      <c r="F112" s="9"/>
      <c r="G112" s="9"/>
      <c r="H112" s="9"/>
      <c r="I112" s="9"/>
      <c r="J112" s="9"/>
    </row>
    <row r="113" spans="6:10" ht="12.75">
      <c r="F113" s="9"/>
      <c r="G113" s="9"/>
      <c r="H113" s="9"/>
      <c r="I113" s="9"/>
      <c r="J113" s="9"/>
    </row>
    <row r="114" spans="2:10" ht="12.75">
      <c r="B114" s="40">
        <v>18</v>
      </c>
      <c r="C114" s="40" t="s">
        <v>187</v>
      </c>
      <c r="F114" s="9"/>
      <c r="G114" s="9"/>
      <c r="H114" s="9"/>
      <c r="I114" s="9"/>
      <c r="J114" s="9"/>
    </row>
    <row r="115" spans="3:10" ht="12.75">
      <c r="C115" t="s">
        <v>188</v>
      </c>
      <c r="F115" s="9"/>
      <c r="G115" s="9"/>
      <c r="H115" s="9"/>
      <c r="I115" s="9"/>
      <c r="J115" s="9"/>
    </row>
    <row r="116" spans="6:10" ht="12.75">
      <c r="F116" s="9"/>
      <c r="G116" s="9"/>
      <c r="H116" s="9"/>
      <c r="I116" s="9"/>
      <c r="J116" s="9"/>
    </row>
    <row r="117" spans="2:10" ht="12.75">
      <c r="B117" s="40">
        <v>19</v>
      </c>
      <c r="C117" s="40" t="s">
        <v>189</v>
      </c>
      <c r="F117" s="9"/>
      <c r="G117" s="9"/>
      <c r="H117" s="9"/>
      <c r="I117" s="9"/>
      <c r="J117" s="9"/>
    </row>
    <row r="118" spans="2:10" ht="12.75">
      <c r="B118" s="40"/>
      <c r="C118" s="41" t="s">
        <v>190</v>
      </c>
      <c r="F118" s="9"/>
      <c r="G118" s="9"/>
      <c r="H118" s="9"/>
      <c r="I118" s="9"/>
      <c r="J118" s="9"/>
    </row>
    <row r="119" spans="2:10" ht="12.75">
      <c r="B119" s="40"/>
      <c r="C119" s="41" t="s">
        <v>191</v>
      </c>
      <c r="F119" s="9"/>
      <c r="G119" s="9"/>
      <c r="H119" s="9"/>
      <c r="I119" s="9"/>
      <c r="J119" s="9"/>
    </row>
    <row r="120" spans="2:3" ht="12.75">
      <c r="B120" s="40"/>
      <c r="C120" s="41"/>
    </row>
    <row r="121" spans="2:3" ht="12.75">
      <c r="B121" s="40">
        <v>20</v>
      </c>
      <c r="C121" s="40" t="s">
        <v>192</v>
      </c>
    </row>
    <row r="122" spans="2:3" ht="12.75">
      <c r="B122" s="40"/>
      <c r="C122" s="41" t="s">
        <v>193</v>
      </c>
    </row>
    <row r="123" spans="2:3" ht="12.75">
      <c r="B123" s="40"/>
      <c r="C123" s="41"/>
    </row>
    <row r="124" spans="2:3" ht="12.75">
      <c r="B124" s="40">
        <v>21</v>
      </c>
      <c r="C124" s="40" t="s">
        <v>194</v>
      </c>
    </row>
    <row r="125" spans="2:3" ht="12.75">
      <c r="B125" s="40"/>
      <c r="C125" s="41" t="s">
        <v>195</v>
      </c>
    </row>
    <row r="126" spans="2:3" ht="12.75">
      <c r="B126" s="40"/>
      <c r="C126" s="41"/>
    </row>
    <row r="127" spans="2:3" ht="12.75">
      <c r="B127" s="40">
        <v>22</v>
      </c>
      <c r="C127" s="40" t="s">
        <v>196</v>
      </c>
    </row>
    <row r="128" spans="2:3" ht="12.75">
      <c r="B128" s="40"/>
      <c r="C128" s="41" t="s">
        <v>197</v>
      </c>
    </row>
    <row r="129" spans="2:3" ht="12.75">
      <c r="B129" s="40"/>
      <c r="C129" s="41" t="s">
        <v>198</v>
      </c>
    </row>
    <row r="130" spans="2:3" ht="12.75">
      <c r="B130" s="40"/>
      <c r="C130" s="41" t="s">
        <v>199</v>
      </c>
    </row>
    <row r="131" spans="2:3" ht="12.75">
      <c r="B131" s="40"/>
      <c r="C131" s="41"/>
    </row>
    <row r="132" ht="12.75">
      <c r="B132" t="s">
        <v>200</v>
      </c>
    </row>
    <row r="133" ht="12.75">
      <c r="B133" t="s">
        <v>201</v>
      </c>
    </row>
  </sheetData>
  <mergeCells count="9">
    <mergeCell ref="C52:J52"/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&amp;F/&amp;A&amp;R&amp;8&amp;D &amp;T</oddHeader>
    <oddFooter>&amp;R&amp;8Page &amp;P of &amp;N</oddFooter>
  </headerFooter>
  <rowBreaks count="2" manualBreakCount="2">
    <brk id="53" max="9" man="1"/>
    <brk id="10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ST</dc:creator>
  <cp:keywords/>
  <dc:description/>
  <cp:lastModifiedBy>Chong ST</cp:lastModifiedBy>
  <cp:lastPrinted>2002-10-21T07:10:13Z</cp:lastPrinted>
  <dcterms:created xsi:type="dcterms:W3CDTF">2002-10-21T06:49:42Z</dcterms:created>
  <dcterms:modified xsi:type="dcterms:W3CDTF">2002-10-21T07:15:35Z</dcterms:modified>
  <cp:category/>
  <cp:version/>
  <cp:contentType/>
  <cp:contentStatus/>
</cp:coreProperties>
</file>